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5-2026\2526 COA\"/>
    </mc:Choice>
  </mc:AlternateContent>
  <xr:revisionPtr revIDLastSave="0" documentId="13_ncr:1_{228CC24E-7E99-45EF-AD7A-B1F4258ABEDA}" xr6:coauthVersionLast="47" xr6:coauthVersionMax="47" xr10:uidLastSave="{00000000-0000-0000-0000-000000000000}"/>
  <bookViews>
    <workbookView xWindow="-38520" yWindow="-5520" windowWidth="38640" windowHeight="21240" activeTab="5" xr2:uid="{00000000-000D-0000-FFFF-FFFF00000000}"/>
  </bookViews>
  <sheets>
    <sheet name="double check" sheetId="17" r:id="rId1"/>
    <sheet name="2526-UG_Gr_PharmD" sheetId="1" r:id="rId2"/>
    <sheet name="SUMMER" sheetId="8" r:id="rId3"/>
    <sheet name="2526-eULM" sheetId="4" r:id="rId4"/>
    <sheet name="2526-AP-eULM" sheetId="7" r:id="rId5"/>
    <sheet name="PT- 2526" sheetId="9" r:id="rId6"/>
    <sheet name="Post BA - 2526" sheetId="10" r:id="rId7"/>
    <sheet name="2526 -FT-Nurs" sheetId="11" r:id="rId8"/>
    <sheet name="2526 - clinical Nursing" sheetId="12" r:id="rId9"/>
    <sheet name="APMN- 2526" sheetId="13" r:id="rId10"/>
    <sheet name="AP-DED 2526" sheetId="15" r:id="rId11"/>
    <sheet name="2526 High Cost" sheetId="16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1" i="1" l="1"/>
  <c r="G31" i="1"/>
  <c r="I12" i="15"/>
  <c r="H12" i="15"/>
  <c r="F12" i="15"/>
  <c r="E12" i="15"/>
  <c r="C12" i="15"/>
  <c r="B12" i="15"/>
  <c r="I11" i="13"/>
  <c r="H11" i="13"/>
  <c r="F11" i="13"/>
  <c r="E11" i="13"/>
  <c r="C11" i="13"/>
  <c r="B11" i="13"/>
  <c r="I12" i="12"/>
  <c r="H12" i="12"/>
  <c r="F12" i="12"/>
  <c r="E12" i="12"/>
  <c r="C12" i="12"/>
  <c r="B12" i="12"/>
  <c r="I12" i="11"/>
  <c r="H12" i="11"/>
  <c r="I12" i="10"/>
  <c r="H12" i="10"/>
  <c r="F12" i="10"/>
  <c r="E12" i="10"/>
  <c r="C12" i="10"/>
  <c r="B12" i="10"/>
  <c r="F12" i="11"/>
  <c r="E12" i="11"/>
  <c r="B12" i="11"/>
  <c r="C12" i="11"/>
  <c r="H5" i="13"/>
  <c r="J20" i="9"/>
  <c r="F20" i="9"/>
  <c r="B20" i="9"/>
  <c r="J25" i="1" l="1"/>
  <c r="K25" i="1" s="1"/>
  <c r="F25" i="1"/>
  <c r="H25" i="1" s="1"/>
  <c r="B25" i="1"/>
  <c r="C25" i="1" s="1"/>
  <c r="J13" i="16"/>
  <c r="F13" i="16"/>
  <c r="B13" i="16"/>
  <c r="N13" i="16"/>
  <c r="N9" i="16"/>
  <c r="P61" i="1"/>
  <c r="O61" i="1"/>
  <c r="N61" i="1"/>
  <c r="L61" i="1"/>
  <c r="K61" i="1"/>
  <c r="J61" i="1"/>
  <c r="H61" i="1"/>
  <c r="G61" i="1"/>
  <c r="F61" i="1"/>
  <c r="D61" i="1"/>
  <c r="C61" i="1"/>
  <c r="B61" i="1"/>
  <c r="A26" i="1"/>
  <c r="N25" i="1"/>
  <c r="P25" i="1" s="1"/>
  <c r="A25" i="1"/>
  <c r="A24" i="1"/>
  <c r="B22" i="1"/>
  <c r="F22" i="1" s="1"/>
  <c r="A22" i="1"/>
  <c r="B19" i="1"/>
  <c r="A19" i="1"/>
  <c r="D18" i="1"/>
  <c r="L18" i="1" s="1"/>
  <c r="C18" i="1"/>
  <c r="G18" i="1" s="1"/>
  <c r="B18" i="1"/>
  <c r="F18" i="1" s="1"/>
  <c r="A18" i="1"/>
  <c r="A17" i="1"/>
  <c r="P21" i="1"/>
  <c r="L21" i="1"/>
  <c r="H21" i="1"/>
  <c r="D21" i="1"/>
  <c r="C21" i="1"/>
  <c r="P15" i="1"/>
  <c r="O15" i="1"/>
  <c r="N15" i="1"/>
  <c r="L15" i="1"/>
  <c r="K15" i="1"/>
  <c r="J15" i="1"/>
  <c r="H15" i="1"/>
  <c r="G15" i="1"/>
  <c r="F15" i="1"/>
  <c r="D15" i="1"/>
  <c r="C15" i="1"/>
  <c r="B15" i="1"/>
  <c r="P25" i="16"/>
  <c r="O25" i="16"/>
  <c r="N25" i="16"/>
  <c r="L25" i="16"/>
  <c r="K25" i="16"/>
  <c r="J25" i="16"/>
  <c r="H25" i="16"/>
  <c r="G25" i="16"/>
  <c r="F25" i="16"/>
  <c r="D25" i="16"/>
  <c r="C25" i="16"/>
  <c r="B25" i="16"/>
  <c r="C24" i="16"/>
  <c r="B24" i="16"/>
  <c r="B23" i="16"/>
  <c r="B22" i="16"/>
  <c r="D21" i="16"/>
  <c r="C21" i="16"/>
  <c r="B21" i="16"/>
  <c r="N20" i="16"/>
  <c r="J20" i="16"/>
  <c r="F20" i="16"/>
  <c r="B20" i="16"/>
  <c r="B12" i="16"/>
  <c r="D10" i="16"/>
  <c r="H6" i="15"/>
  <c r="E6" i="15"/>
  <c r="B5" i="13"/>
  <c r="J19" i="1" l="1"/>
  <c r="J22" i="1"/>
  <c r="N24" i="1"/>
  <c r="N26" i="1" s="1"/>
  <c r="B24" i="1"/>
  <c r="B26" i="1" s="1"/>
  <c r="F19" i="1"/>
  <c r="F24" i="1"/>
  <c r="F26" i="1" s="1"/>
  <c r="L25" i="1"/>
  <c r="O25" i="1"/>
  <c r="H18" i="1"/>
  <c r="J18" i="1"/>
  <c r="J24" i="1" s="1"/>
  <c r="J26" i="1" s="1"/>
  <c r="K18" i="1"/>
  <c r="D25" i="1"/>
  <c r="G25" i="1"/>
  <c r="B58" i="1"/>
  <c r="P5" i="1" l="1"/>
  <c r="O5" i="1"/>
  <c r="N7" i="1"/>
  <c r="P28" i="16" l="1"/>
  <c r="O28" i="16"/>
  <c r="L28" i="16"/>
  <c r="K28" i="16"/>
  <c r="H28" i="16"/>
  <c r="G28" i="16"/>
  <c r="D28" i="16"/>
  <c r="C28" i="16"/>
  <c r="K24" i="16"/>
  <c r="F24" i="16"/>
  <c r="D23" i="16"/>
  <c r="J22" i="16"/>
  <c r="H21" i="16"/>
  <c r="G21" i="16"/>
  <c r="F21" i="16"/>
  <c r="P20" i="16"/>
  <c r="O20" i="16"/>
  <c r="L20" i="16"/>
  <c r="K20" i="16"/>
  <c r="H20" i="16"/>
  <c r="G20" i="16"/>
  <c r="D20" i="16"/>
  <c r="K13" i="16"/>
  <c r="L13" i="16" s="1"/>
  <c r="G13" i="16"/>
  <c r="C13" i="16"/>
  <c r="J11" i="16"/>
  <c r="F11" i="16"/>
  <c r="D11" i="16"/>
  <c r="L11" i="16" s="1"/>
  <c r="O9" i="16"/>
  <c r="K9" i="16"/>
  <c r="J9" i="16"/>
  <c r="G9" i="16"/>
  <c r="F9" i="16"/>
  <c r="D9" i="16"/>
  <c r="N8" i="16"/>
  <c r="J8" i="16"/>
  <c r="F8" i="16"/>
  <c r="D8" i="16"/>
  <c r="C8" i="16"/>
  <c r="G8" i="16" s="1"/>
  <c r="P7" i="16"/>
  <c r="O7" i="16"/>
  <c r="J7" i="16"/>
  <c r="F7" i="16"/>
  <c r="D7" i="16"/>
  <c r="H7" i="16" s="1"/>
  <c r="C7" i="16"/>
  <c r="P6" i="16"/>
  <c r="O6" i="16"/>
  <c r="N6" i="16"/>
  <c r="L6" i="16"/>
  <c r="K6" i="16"/>
  <c r="J6" i="16"/>
  <c r="H6" i="16"/>
  <c r="G6" i="16"/>
  <c r="F6" i="16"/>
  <c r="P5" i="16"/>
  <c r="L5" i="16"/>
  <c r="K5" i="16"/>
  <c r="H5" i="16"/>
  <c r="G5" i="16"/>
  <c r="D5" i="16"/>
  <c r="C5" i="16"/>
  <c r="C20" i="16" s="1"/>
  <c r="B9" i="1"/>
  <c r="L8" i="11"/>
  <c r="E7" i="10"/>
  <c r="K7" i="9"/>
  <c r="H7" i="9"/>
  <c r="G7" i="9"/>
  <c r="C86" i="1"/>
  <c r="C44" i="1"/>
  <c r="B44" i="1"/>
  <c r="A54" i="8"/>
  <c r="P53" i="8"/>
  <c r="O53" i="8"/>
  <c r="M53" i="8"/>
  <c r="L53" i="8"/>
  <c r="K53" i="8"/>
  <c r="I53" i="8"/>
  <c r="H53" i="8"/>
  <c r="G53" i="8"/>
  <c r="E53" i="8"/>
  <c r="D53" i="8"/>
  <c r="C53" i="8"/>
  <c r="B52" i="8"/>
  <c r="B54" i="8" s="1"/>
  <c r="A50" i="8"/>
  <c r="N49" i="8"/>
  <c r="J49" i="8"/>
  <c r="F49" i="8"/>
  <c r="D49" i="8"/>
  <c r="L49" i="8" s="1"/>
  <c r="C49" i="8"/>
  <c r="O49" i="8" s="1"/>
  <c r="N48" i="8"/>
  <c r="O48" i="8" s="1"/>
  <c r="J48" i="8"/>
  <c r="L48" i="8" s="1"/>
  <c r="F48" i="8"/>
  <c r="H48" i="8" s="1"/>
  <c r="D48" i="8"/>
  <c r="C48" i="8"/>
  <c r="C52" i="8" s="1"/>
  <c r="P47" i="8"/>
  <c r="O47" i="8"/>
  <c r="N47" i="8"/>
  <c r="L47" i="8"/>
  <c r="K47" i="8"/>
  <c r="J47" i="8"/>
  <c r="H47" i="8"/>
  <c r="G47" i="8"/>
  <c r="F47" i="8"/>
  <c r="C58" i="8"/>
  <c r="F58" i="8"/>
  <c r="I58" i="8"/>
  <c r="L58" i="8"/>
  <c r="F87" i="8"/>
  <c r="I87" i="8"/>
  <c r="E87" i="8"/>
  <c r="H87" i="8"/>
  <c r="E75" i="8"/>
  <c r="H75" i="8"/>
  <c r="E63" i="8"/>
  <c r="H63" i="8"/>
  <c r="L86" i="8"/>
  <c r="K86" i="8"/>
  <c r="I86" i="8"/>
  <c r="H86" i="8"/>
  <c r="F86" i="8"/>
  <c r="E86" i="8"/>
  <c r="I85" i="8"/>
  <c r="H85" i="8"/>
  <c r="F85" i="8"/>
  <c r="E85" i="8"/>
  <c r="K84" i="8"/>
  <c r="H84" i="8"/>
  <c r="E84" i="8"/>
  <c r="K74" i="8"/>
  <c r="H74" i="8"/>
  <c r="E74" i="8"/>
  <c r="C74" i="8"/>
  <c r="I74" i="8" s="1"/>
  <c r="L62" i="8"/>
  <c r="K62" i="8"/>
  <c r="I62" i="8"/>
  <c r="H62" i="8"/>
  <c r="F62" i="8"/>
  <c r="E62" i="8"/>
  <c r="C73" i="8"/>
  <c r="F73" i="8" s="1"/>
  <c r="B73" i="8"/>
  <c r="H73" i="8" s="1"/>
  <c r="B72" i="8"/>
  <c r="H72" i="8" s="1"/>
  <c r="B61" i="8"/>
  <c r="H61" i="8" s="1"/>
  <c r="B60" i="8"/>
  <c r="H60" i="8" s="1"/>
  <c r="B36" i="8"/>
  <c r="J33" i="8"/>
  <c r="F33" i="8"/>
  <c r="N32" i="8"/>
  <c r="J32" i="8"/>
  <c r="F32" i="8"/>
  <c r="B23" i="8"/>
  <c r="B10" i="8"/>
  <c r="H22" i="8"/>
  <c r="L22" i="8"/>
  <c r="G22" i="8"/>
  <c r="K22" i="8"/>
  <c r="F22" i="8"/>
  <c r="J22" i="8"/>
  <c r="P21" i="8"/>
  <c r="O21" i="8"/>
  <c r="N21" i="8"/>
  <c r="L21" i="8"/>
  <c r="K21" i="8"/>
  <c r="J21" i="8"/>
  <c r="H21" i="8"/>
  <c r="G21" i="8"/>
  <c r="F21" i="8"/>
  <c r="L20" i="8"/>
  <c r="K20" i="8"/>
  <c r="J20" i="8"/>
  <c r="H20" i="8"/>
  <c r="G20" i="8"/>
  <c r="F20" i="8"/>
  <c r="N19" i="8"/>
  <c r="J19" i="8"/>
  <c r="F19" i="8"/>
  <c r="P8" i="8"/>
  <c r="O8" i="8"/>
  <c r="N8" i="8"/>
  <c r="L8" i="8"/>
  <c r="K8" i="8"/>
  <c r="J8" i="8"/>
  <c r="H8" i="8"/>
  <c r="G8" i="8"/>
  <c r="F8" i="8"/>
  <c r="J7" i="8"/>
  <c r="F7" i="8"/>
  <c r="N6" i="8"/>
  <c r="J6" i="8"/>
  <c r="F6" i="8"/>
  <c r="L9" i="16" l="1"/>
  <c r="D24" i="16"/>
  <c r="L24" i="16" s="1"/>
  <c r="J12" i="16"/>
  <c r="B14" i="16"/>
  <c r="C12" i="16"/>
  <c r="C14" i="16" s="1"/>
  <c r="N24" i="16"/>
  <c r="D12" i="16"/>
  <c r="N12" i="16"/>
  <c r="N14" i="16" s="1"/>
  <c r="J24" i="16"/>
  <c r="F12" i="16"/>
  <c r="F14" i="16" s="1"/>
  <c r="G24" i="16"/>
  <c r="H24" i="16"/>
  <c r="O24" i="16"/>
  <c r="P24" i="16"/>
  <c r="L7" i="16"/>
  <c r="L12" i="16" s="1"/>
  <c r="N22" i="16"/>
  <c r="K7" i="16"/>
  <c r="H9" i="16"/>
  <c r="P9" i="16"/>
  <c r="J14" i="16"/>
  <c r="L23" i="16"/>
  <c r="P23" i="16"/>
  <c r="H23" i="16"/>
  <c r="C23" i="16"/>
  <c r="J21" i="16"/>
  <c r="B27" i="16"/>
  <c r="B29" i="16" s="1"/>
  <c r="N21" i="16"/>
  <c r="O21" i="16"/>
  <c r="J23" i="16"/>
  <c r="C22" i="16"/>
  <c r="N23" i="16"/>
  <c r="K21" i="16"/>
  <c r="L21" i="16"/>
  <c r="D22" i="16"/>
  <c r="D27" i="16" s="1"/>
  <c r="D29" i="16" s="1"/>
  <c r="F23" i="16"/>
  <c r="P21" i="16"/>
  <c r="F22" i="16"/>
  <c r="F27" i="16" s="1"/>
  <c r="F29" i="16" s="1"/>
  <c r="G7" i="16"/>
  <c r="G12" i="16" s="1"/>
  <c r="D13" i="16"/>
  <c r="H8" i="16"/>
  <c r="H13" i="16"/>
  <c r="K8" i="16"/>
  <c r="H11" i="16"/>
  <c r="L8" i="16"/>
  <c r="O8" i="16"/>
  <c r="P8" i="16"/>
  <c r="K60" i="8"/>
  <c r="P49" i="8"/>
  <c r="L52" i="8"/>
  <c r="L54" i="8" s="1"/>
  <c r="C54" i="8"/>
  <c r="H49" i="8"/>
  <c r="N52" i="8"/>
  <c r="N54" i="8" s="1"/>
  <c r="D52" i="8"/>
  <c r="D54" i="8" s="1"/>
  <c r="E61" i="8"/>
  <c r="F52" i="8"/>
  <c r="F54" i="8" s="1"/>
  <c r="E73" i="8"/>
  <c r="F74" i="8"/>
  <c r="E60" i="8"/>
  <c r="L74" i="8"/>
  <c r="I73" i="8"/>
  <c r="E72" i="8"/>
  <c r="K48" i="8"/>
  <c r="K72" i="8"/>
  <c r="J52" i="8"/>
  <c r="J54" i="8" s="1"/>
  <c r="K49" i="8"/>
  <c r="H52" i="8"/>
  <c r="H54" i="8" s="1"/>
  <c r="P48" i="8"/>
  <c r="P52" i="8" s="1"/>
  <c r="P54" i="8" s="1"/>
  <c r="O52" i="8"/>
  <c r="O54" i="8" s="1"/>
  <c r="G48" i="8"/>
  <c r="G49" i="8"/>
  <c r="L8" i="12"/>
  <c r="D14" i="16" l="1"/>
  <c r="P12" i="16"/>
  <c r="P14" i="16" s="1"/>
  <c r="H12" i="16"/>
  <c r="H14" i="16" s="1"/>
  <c r="K12" i="16"/>
  <c r="K14" i="16" s="1"/>
  <c r="G14" i="16"/>
  <c r="L14" i="16"/>
  <c r="O12" i="16"/>
  <c r="O14" i="16" s="1"/>
  <c r="K22" i="16"/>
  <c r="G22" i="16"/>
  <c r="O22" i="16"/>
  <c r="O27" i="16" s="1"/>
  <c r="O29" i="16" s="1"/>
  <c r="J27" i="16"/>
  <c r="J29" i="16" s="1"/>
  <c r="N27" i="16"/>
  <c r="N29" i="16" s="1"/>
  <c r="G23" i="16"/>
  <c r="K23" i="16"/>
  <c r="C27" i="16"/>
  <c r="C29" i="16" s="1"/>
  <c r="H22" i="16"/>
  <c r="H27" i="16" s="1"/>
  <c r="H29" i="16" s="1"/>
  <c r="L22" i="16"/>
  <c r="L27" i="16" s="1"/>
  <c r="L29" i="16" s="1"/>
  <c r="P22" i="16"/>
  <c r="P27" i="16" s="1"/>
  <c r="P29" i="16" s="1"/>
  <c r="K52" i="8"/>
  <c r="K54" i="8" s="1"/>
  <c r="G52" i="8"/>
  <c r="G54" i="8" s="1"/>
  <c r="D8" i="1"/>
  <c r="H8" i="1"/>
  <c r="L8" i="1"/>
  <c r="F8" i="1"/>
  <c r="J8" i="1"/>
  <c r="K59" i="4"/>
  <c r="H59" i="4"/>
  <c r="E59" i="4"/>
  <c r="B12" i="9"/>
  <c r="F11" i="9"/>
  <c r="J11" i="9"/>
  <c r="F11" i="10"/>
  <c r="I11" i="10"/>
  <c r="H11" i="10"/>
  <c r="F11" i="11"/>
  <c r="I11" i="11"/>
  <c r="E11" i="11"/>
  <c r="H11" i="11"/>
  <c r="F11" i="12"/>
  <c r="I11" i="12"/>
  <c r="E11" i="12"/>
  <c r="H11" i="12"/>
  <c r="F10" i="13"/>
  <c r="I10" i="13"/>
  <c r="E10" i="13"/>
  <c r="H10" i="13"/>
  <c r="F11" i="15"/>
  <c r="I11" i="15"/>
  <c r="E11" i="15"/>
  <c r="H11" i="15"/>
  <c r="K27" i="16" l="1"/>
  <c r="K29" i="16" s="1"/>
  <c r="G27" i="16"/>
  <c r="G29" i="16" s="1"/>
  <c r="K21" i="15"/>
  <c r="H21" i="15"/>
  <c r="E21" i="15"/>
  <c r="L10" i="15"/>
  <c r="K10" i="15"/>
  <c r="I10" i="15"/>
  <c r="H10" i="15"/>
  <c r="F10" i="15"/>
  <c r="E10" i="15"/>
  <c r="I9" i="15"/>
  <c r="H9" i="15"/>
  <c r="F9" i="15"/>
  <c r="E9" i="15"/>
  <c r="L8" i="15"/>
  <c r="K8" i="15"/>
  <c r="I8" i="15"/>
  <c r="H8" i="15"/>
  <c r="F8" i="15"/>
  <c r="E8" i="15"/>
  <c r="K20" i="13"/>
  <c r="H20" i="13"/>
  <c r="E20" i="13"/>
  <c r="L9" i="13"/>
  <c r="K9" i="13"/>
  <c r="I9" i="13"/>
  <c r="H9" i="13"/>
  <c r="F9" i="13"/>
  <c r="E9" i="13"/>
  <c r="I8" i="13"/>
  <c r="H8" i="13"/>
  <c r="F8" i="13"/>
  <c r="E8" i="13"/>
  <c r="L7" i="13"/>
  <c r="K7" i="13"/>
  <c r="I7" i="13"/>
  <c r="H7" i="13"/>
  <c r="F7" i="13"/>
  <c r="E7" i="13"/>
  <c r="B6" i="12"/>
  <c r="C6" i="12" s="1"/>
  <c r="K21" i="12"/>
  <c r="H21" i="12"/>
  <c r="E21" i="12"/>
  <c r="C21" i="12"/>
  <c r="I21" i="12" s="1"/>
  <c r="C20" i="12"/>
  <c r="I20" i="12" s="1"/>
  <c r="B20" i="12"/>
  <c r="H20" i="12" s="1"/>
  <c r="B19" i="12"/>
  <c r="H19" i="12" s="1"/>
  <c r="C18" i="12"/>
  <c r="I18" i="12" s="1"/>
  <c r="B18" i="12"/>
  <c r="H18" i="12" s="1"/>
  <c r="L17" i="12"/>
  <c r="I17" i="12"/>
  <c r="F17" i="12"/>
  <c r="C17" i="12"/>
  <c r="L10" i="12"/>
  <c r="K10" i="12"/>
  <c r="I10" i="12"/>
  <c r="H10" i="12"/>
  <c r="F10" i="12"/>
  <c r="E10" i="12"/>
  <c r="L9" i="12"/>
  <c r="K9" i="12"/>
  <c r="I9" i="12"/>
  <c r="H9" i="12"/>
  <c r="F9" i="12"/>
  <c r="E9" i="12"/>
  <c r="K8" i="12"/>
  <c r="I8" i="12"/>
  <c r="H8" i="12"/>
  <c r="F8" i="12"/>
  <c r="E8" i="12"/>
  <c r="L7" i="12"/>
  <c r="K7" i="12"/>
  <c r="I7" i="12"/>
  <c r="H7" i="12"/>
  <c r="F7" i="12"/>
  <c r="E7" i="12"/>
  <c r="L6" i="12"/>
  <c r="I6" i="12"/>
  <c r="K21" i="11"/>
  <c r="H21" i="11"/>
  <c r="E21" i="11"/>
  <c r="L10" i="11"/>
  <c r="K10" i="11"/>
  <c r="I10" i="11"/>
  <c r="H10" i="11"/>
  <c r="F10" i="11"/>
  <c r="E10" i="11"/>
  <c r="I9" i="11"/>
  <c r="H9" i="11"/>
  <c r="F9" i="11"/>
  <c r="E9" i="11"/>
  <c r="H6" i="11"/>
  <c r="E6" i="11"/>
  <c r="B6" i="11"/>
  <c r="K8" i="11"/>
  <c r="I8" i="11"/>
  <c r="H8" i="11"/>
  <c r="F8" i="11"/>
  <c r="E8" i="11"/>
  <c r="K21" i="10"/>
  <c r="H21" i="10"/>
  <c r="E21" i="10"/>
  <c r="L8" i="10"/>
  <c r="K8" i="10"/>
  <c r="L10" i="10"/>
  <c r="K10" i="10"/>
  <c r="I10" i="10"/>
  <c r="H10" i="10"/>
  <c r="I9" i="10"/>
  <c r="H9" i="10"/>
  <c r="I8" i="10"/>
  <c r="H8" i="10"/>
  <c r="F10" i="10"/>
  <c r="E10" i="10"/>
  <c r="F9" i="10"/>
  <c r="E9" i="10"/>
  <c r="F8" i="10"/>
  <c r="E8" i="10"/>
  <c r="D24" i="9"/>
  <c r="C24" i="9"/>
  <c r="B24" i="9"/>
  <c r="B23" i="9"/>
  <c r="F23" i="9" s="1"/>
  <c r="B22" i="9"/>
  <c r="N22" i="9" s="1"/>
  <c r="D21" i="9"/>
  <c r="L21" i="9" s="1"/>
  <c r="B21" i="9"/>
  <c r="P10" i="9"/>
  <c r="P24" i="9" s="1"/>
  <c r="O10" i="9"/>
  <c r="O24" i="9" s="1"/>
  <c r="N10" i="9"/>
  <c r="N24" i="9" s="1"/>
  <c r="L10" i="9"/>
  <c r="L24" i="9" s="1"/>
  <c r="K10" i="9"/>
  <c r="K24" i="9" s="1"/>
  <c r="J10" i="9"/>
  <c r="J24" i="9" s="1"/>
  <c r="H10" i="9"/>
  <c r="H24" i="9" s="1"/>
  <c r="G10" i="9"/>
  <c r="G24" i="9" s="1"/>
  <c r="F10" i="9"/>
  <c r="F24" i="9" s="1"/>
  <c r="J9" i="9"/>
  <c r="L9" i="9" s="1"/>
  <c r="F9" i="9"/>
  <c r="H9" i="9" s="1"/>
  <c r="N8" i="9"/>
  <c r="J8" i="9"/>
  <c r="F8" i="9"/>
  <c r="L19" i="7"/>
  <c r="K19" i="7"/>
  <c r="I19" i="7"/>
  <c r="H19" i="7"/>
  <c r="F19" i="7"/>
  <c r="E19" i="7"/>
  <c r="C19" i="7"/>
  <c r="B19" i="7"/>
  <c r="L8" i="7"/>
  <c r="K8" i="7"/>
  <c r="I8" i="7"/>
  <c r="H8" i="7"/>
  <c r="F8" i="7"/>
  <c r="E8" i="7"/>
  <c r="H4" i="7"/>
  <c r="E4" i="7"/>
  <c r="B4" i="7"/>
  <c r="L7" i="4"/>
  <c r="K7" i="4"/>
  <c r="I7" i="4"/>
  <c r="H7" i="4"/>
  <c r="F7" i="4"/>
  <c r="E7" i="4"/>
  <c r="J76" i="1"/>
  <c r="F76" i="1"/>
  <c r="J33" i="1"/>
  <c r="F33" i="1"/>
  <c r="O7" i="1"/>
  <c r="K7" i="1"/>
  <c r="J7" i="1"/>
  <c r="G7" i="1"/>
  <c r="F7" i="1"/>
  <c r="J6" i="1"/>
  <c r="F6" i="1"/>
  <c r="J5" i="1"/>
  <c r="F5" i="1"/>
  <c r="C21" i="10"/>
  <c r="L21" i="10" s="1"/>
  <c r="C20" i="10"/>
  <c r="F20" i="10" s="1"/>
  <c r="L17" i="10"/>
  <c r="I17" i="10"/>
  <c r="F17" i="10"/>
  <c r="C17" i="10"/>
  <c r="L9" i="10"/>
  <c r="H7" i="10"/>
  <c r="L6" i="10"/>
  <c r="C21" i="11"/>
  <c r="L21" i="11" s="1"/>
  <c r="L17" i="11"/>
  <c r="I17" i="11"/>
  <c r="F17" i="11"/>
  <c r="C17" i="11"/>
  <c r="C20" i="11"/>
  <c r="H7" i="11"/>
  <c r="L6" i="11"/>
  <c r="C21" i="15"/>
  <c r="L21" i="15" s="1"/>
  <c r="L17" i="15"/>
  <c r="I17" i="15"/>
  <c r="F17" i="15"/>
  <c r="C17" i="15"/>
  <c r="H7" i="15"/>
  <c r="L6" i="15"/>
  <c r="C20" i="13"/>
  <c r="L20" i="13" s="1"/>
  <c r="B17" i="13"/>
  <c r="K17" i="13" s="1"/>
  <c r="L16" i="13"/>
  <c r="I16" i="13"/>
  <c r="F16" i="13"/>
  <c r="C16" i="13"/>
  <c r="K6" i="13"/>
  <c r="E6" i="13"/>
  <c r="I6" i="13"/>
  <c r="H6" i="13"/>
  <c r="L5" i="13"/>
  <c r="I5" i="13"/>
  <c r="E5" i="13"/>
  <c r="F5" i="13" s="1"/>
  <c r="P27" i="9"/>
  <c r="O27" i="9"/>
  <c r="M27" i="9"/>
  <c r="L27" i="9"/>
  <c r="K27" i="9"/>
  <c r="I27" i="9"/>
  <c r="H27" i="9"/>
  <c r="G27" i="9"/>
  <c r="E27" i="9"/>
  <c r="D27" i="9"/>
  <c r="C27" i="9"/>
  <c r="O21" i="9"/>
  <c r="K21" i="9"/>
  <c r="P21" i="9"/>
  <c r="P20" i="9"/>
  <c r="O20" i="9"/>
  <c r="L20" i="9"/>
  <c r="K20" i="9"/>
  <c r="H20" i="9"/>
  <c r="G20" i="9"/>
  <c r="D20" i="9"/>
  <c r="C20" i="9"/>
  <c r="P13" i="9"/>
  <c r="O13" i="9"/>
  <c r="L13" i="9"/>
  <c r="K13" i="9"/>
  <c r="H13" i="9"/>
  <c r="C13" i="9"/>
  <c r="D13" i="9"/>
  <c r="N9" i="9"/>
  <c r="D9" i="9"/>
  <c r="P9" i="9" s="1"/>
  <c r="C9" i="9"/>
  <c r="O9" i="9" s="1"/>
  <c r="I8" i="9"/>
  <c r="M8" i="9" s="1"/>
  <c r="N7" i="9"/>
  <c r="J7" i="9"/>
  <c r="F7" i="9"/>
  <c r="L7" i="9"/>
  <c r="O7" i="9"/>
  <c r="P6" i="9"/>
  <c r="O6" i="9"/>
  <c r="K6" i="9"/>
  <c r="H6" i="9"/>
  <c r="G6" i="9"/>
  <c r="D6" i="9"/>
  <c r="C6" i="9"/>
  <c r="K19" i="12" l="1"/>
  <c r="E18" i="12"/>
  <c r="J23" i="9"/>
  <c r="C23" i="9"/>
  <c r="D23" i="9"/>
  <c r="N23" i="9"/>
  <c r="D22" i="9"/>
  <c r="D26" i="9" s="1"/>
  <c r="D28" i="9" s="1"/>
  <c r="F22" i="9"/>
  <c r="H22" i="9" s="1"/>
  <c r="C22" i="9"/>
  <c r="C26" i="9" s="1"/>
  <c r="C28" i="9" s="1"/>
  <c r="P22" i="9"/>
  <c r="O22" i="9"/>
  <c r="P23" i="9"/>
  <c r="J12" i="9"/>
  <c r="J14" i="9" s="1"/>
  <c r="B26" i="9"/>
  <c r="B28" i="9" s="1"/>
  <c r="E20" i="12"/>
  <c r="E23" i="12" s="1"/>
  <c r="C23" i="12"/>
  <c r="F21" i="12"/>
  <c r="L20" i="12"/>
  <c r="F21" i="10"/>
  <c r="F20" i="12"/>
  <c r="J22" i="9"/>
  <c r="F21" i="11"/>
  <c r="K12" i="12"/>
  <c r="F18" i="12"/>
  <c r="L21" i="12"/>
  <c r="F20" i="13"/>
  <c r="F12" i="9"/>
  <c r="I21" i="10"/>
  <c r="K18" i="12"/>
  <c r="K23" i="12" s="1"/>
  <c r="B23" i="12"/>
  <c r="F21" i="15"/>
  <c r="I21" i="11"/>
  <c r="L18" i="12"/>
  <c r="I20" i="13"/>
  <c r="L12" i="12"/>
  <c r="I20" i="10"/>
  <c r="I21" i="15"/>
  <c r="I6" i="9"/>
  <c r="G23" i="9"/>
  <c r="C19" i="12"/>
  <c r="K20" i="12"/>
  <c r="E19" i="12"/>
  <c r="H23" i="12"/>
  <c r="F6" i="12"/>
  <c r="B18" i="13"/>
  <c r="B19" i="13"/>
  <c r="K8" i="13"/>
  <c r="K11" i="13" s="1"/>
  <c r="L20" i="10"/>
  <c r="C6" i="10"/>
  <c r="I6" i="10"/>
  <c r="K7" i="10"/>
  <c r="K9" i="10"/>
  <c r="B18" i="10"/>
  <c r="B19" i="10"/>
  <c r="B20" i="10"/>
  <c r="F6" i="10"/>
  <c r="I20" i="11"/>
  <c r="L20" i="11"/>
  <c r="F20" i="11"/>
  <c r="C6" i="11"/>
  <c r="I6" i="11"/>
  <c r="E7" i="11"/>
  <c r="K7" i="11"/>
  <c r="K9" i="11"/>
  <c r="B18" i="11"/>
  <c r="B19" i="11"/>
  <c r="B20" i="11"/>
  <c r="L9" i="11"/>
  <c r="F6" i="11"/>
  <c r="C6" i="15"/>
  <c r="I6" i="15"/>
  <c r="E7" i="15"/>
  <c r="K7" i="15"/>
  <c r="K9" i="15"/>
  <c r="B18" i="15"/>
  <c r="B19" i="15"/>
  <c r="B20" i="15"/>
  <c r="L9" i="15"/>
  <c r="C20" i="15"/>
  <c r="F6" i="15"/>
  <c r="C5" i="13"/>
  <c r="H17" i="13"/>
  <c r="F6" i="13"/>
  <c r="L6" i="13"/>
  <c r="C17" i="13"/>
  <c r="E17" i="13"/>
  <c r="P26" i="9"/>
  <c r="P28" i="9" s="1"/>
  <c r="H21" i="9"/>
  <c r="N21" i="9"/>
  <c r="N26" i="9" s="1"/>
  <c r="N28" i="9" s="1"/>
  <c r="G22" i="9"/>
  <c r="J21" i="9"/>
  <c r="F21" i="9"/>
  <c r="P8" i="9"/>
  <c r="O8" i="9"/>
  <c r="N12" i="9"/>
  <c r="N14" i="9" s="1"/>
  <c r="B14" i="9"/>
  <c r="G13" i="9"/>
  <c r="E6" i="9"/>
  <c r="C8" i="9"/>
  <c r="C12" i="9" s="1"/>
  <c r="C14" i="9" s="1"/>
  <c r="K9" i="9"/>
  <c r="L6" i="9"/>
  <c r="P7" i="9"/>
  <c r="D8" i="9"/>
  <c r="G9" i="9"/>
  <c r="D7" i="1"/>
  <c r="H23" i="9" l="1"/>
  <c r="H26" i="9" s="1"/>
  <c r="H28" i="9" s="1"/>
  <c r="L23" i="9"/>
  <c r="G26" i="9"/>
  <c r="O23" i="9"/>
  <c r="O26" i="9" s="1"/>
  <c r="O28" i="9" s="1"/>
  <c r="K23" i="9"/>
  <c r="L22" i="9"/>
  <c r="L26" i="9" s="1"/>
  <c r="L28" i="9" s="1"/>
  <c r="K22" i="9"/>
  <c r="P7" i="1"/>
  <c r="H7" i="1"/>
  <c r="L7" i="1"/>
  <c r="K18" i="13"/>
  <c r="H18" i="13"/>
  <c r="H20" i="15"/>
  <c r="E20" i="15"/>
  <c r="E20" i="10"/>
  <c r="H20" i="10"/>
  <c r="I20" i="15"/>
  <c r="F20" i="15"/>
  <c r="H19" i="15"/>
  <c r="E19" i="15"/>
  <c r="K19" i="15"/>
  <c r="F26" i="9"/>
  <c r="F28" i="9" s="1"/>
  <c r="J26" i="9"/>
  <c r="J28" i="9" s="1"/>
  <c r="I19" i="12"/>
  <c r="I23" i="12" s="1"/>
  <c r="L19" i="12"/>
  <c r="L23" i="12" s="1"/>
  <c r="F19" i="12"/>
  <c r="F23" i="12" s="1"/>
  <c r="E19" i="10"/>
  <c r="K19" i="10"/>
  <c r="H19" i="10"/>
  <c r="H19" i="11"/>
  <c r="E19" i="11"/>
  <c r="K19" i="11"/>
  <c r="E19" i="13"/>
  <c r="E22" i="13" s="1"/>
  <c r="H19" i="13"/>
  <c r="D12" i="9"/>
  <c r="D14" i="9" s="1"/>
  <c r="G28" i="9"/>
  <c r="O12" i="9"/>
  <c r="O14" i="9" s="1"/>
  <c r="P12" i="9"/>
  <c r="P14" i="9" s="1"/>
  <c r="C18" i="13"/>
  <c r="K19" i="13"/>
  <c r="B22" i="13"/>
  <c r="C19" i="10"/>
  <c r="K20" i="10"/>
  <c r="K18" i="10"/>
  <c r="E18" i="10"/>
  <c r="H18" i="10"/>
  <c r="B23" i="10"/>
  <c r="K12" i="10"/>
  <c r="K18" i="11"/>
  <c r="E18" i="11"/>
  <c r="H18" i="11"/>
  <c r="B23" i="11"/>
  <c r="K12" i="11"/>
  <c r="K20" i="11"/>
  <c r="E20" i="11"/>
  <c r="H20" i="11"/>
  <c r="C19" i="11"/>
  <c r="C19" i="15"/>
  <c r="K18" i="15"/>
  <c r="E18" i="15"/>
  <c r="B23" i="15"/>
  <c r="H18" i="15"/>
  <c r="L20" i="15"/>
  <c r="K12" i="15"/>
  <c r="K20" i="15"/>
  <c r="I17" i="13"/>
  <c r="L17" i="13"/>
  <c r="F17" i="13"/>
  <c r="M6" i="9"/>
  <c r="H8" i="9"/>
  <c r="G8" i="9"/>
  <c r="F14" i="9"/>
  <c r="L8" i="9"/>
  <c r="K8" i="9"/>
  <c r="C85" i="1"/>
  <c r="K26" i="9" l="1"/>
  <c r="K28" i="9" s="1"/>
  <c r="F19" i="11"/>
  <c r="I19" i="11"/>
  <c r="L19" i="11"/>
  <c r="F19" i="15"/>
  <c r="I19" i="15"/>
  <c r="L19" i="15"/>
  <c r="H12" i="9"/>
  <c r="H14" i="9" s="1"/>
  <c r="K12" i="9"/>
  <c r="K14" i="9" s="1"/>
  <c r="F18" i="13"/>
  <c r="L18" i="13"/>
  <c r="I18" i="13"/>
  <c r="G12" i="9"/>
  <c r="G14" i="9" s="1"/>
  <c r="F19" i="10"/>
  <c r="L19" i="10"/>
  <c r="I19" i="10"/>
  <c r="L12" i="9"/>
  <c r="L14" i="9" s="1"/>
  <c r="K22" i="13"/>
  <c r="E23" i="15"/>
  <c r="H22" i="13"/>
  <c r="K23" i="10"/>
  <c r="L8" i="13"/>
  <c r="C19" i="13"/>
  <c r="H23" i="10"/>
  <c r="E23" i="10"/>
  <c r="E23" i="11"/>
  <c r="K23" i="11"/>
  <c r="H23" i="11"/>
  <c r="K23" i="15"/>
  <c r="H23" i="15"/>
  <c r="C17" i="8"/>
  <c r="D17" i="8"/>
  <c r="F19" i="13" l="1"/>
  <c r="I19" i="13"/>
  <c r="L19" i="13"/>
  <c r="L22" i="13" s="1"/>
  <c r="F22" i="13"/>
  <c r="C22" i="13"/>
  <c r="I22" i="13"/>
  <c r="L82" i="8"/>
  <c r="I82" i="8"/>
  <c r="F82" i="8"/>
  <c r="C82" i="8"/>
  <c r="E69" i="8"/>
  <c r="K73" i="8"/>
  <c r="L71" i="8"/>
  <c r="H71" i="8"/>
  <c r="L70" i="8"/>
  <c r="I70" i="8"/>
  <c r="F70" i="8"/>
  <c r="C70" i="8"/>
  <c r="K69" i="8"/>
  <c r="I69" i="8"/>
  <c r="H69" i="8"/>
  <c r="F69" i="8"/>
  <c r="C69" i="8"/>
  <c r="K61" i="8"/>
  <c r="L59" i="8"/>
  <c r="H59" i="8"/>
  <c r="A38" i="8"/>
  <c r="A66" i="8" s="1"/>
  <c r="A78" i="8" s="1"/>
  <c r="P37" i="8"/>
  <c r="O37" i="8"/>
  <c r="M37" i="8"/>
  <c r="L37" i="8"/>
  <c r="K37" i="8"/>
  <c r="I37" i="8"/>
  <c r="H37" i="8"/>
  <c r="G37" i="8"/>
  <c r="E37" i="8"/>
  <c r="D37" i="8"/>
  <c r="C37" i="8"/>
  <c r="A37" i="8"/>
  <c r="A65" i="8" s="1"/>
  <c r="A77" i="8" s="1"/>
  <c r="B38" i="8"/>
  <c r="A36" i="8"/>
  <c r="A64" i="8" s="1"/>
  <c r="A76" i="8" s="1"/>
  <c r="A34" i="8"/>
  <c r="A62" i="8" s="1"/>
  <c r="A74" i="8" s="1"/>
  <c r="N33" i="8"/>
  <c r="D33" i="8"/>
  <c r="C33" i="8"/>
  <c r="A33" i="8"/>
  <c r="A61" i="8" s="1"/>
  <c r="A73" i="8" s="1"/>
  <c r="P32" i="8"/>
  <c r="L32" i="8"/>
  <c r="D32" i="8"/>
  <c r="C32" i="8"/>
  <c r="C36" i="8" s="1"/>
  <c r="A32" i="8"/>
  <c r="A60" i="8" s="1"/>
  <c r="A72" i="8" s="1"/>
  <c r="P31" i="8"/>
  <c r="O31" i="8"/>
  <c r="N31" i="8"/>
  <c r="K31" i="8"/>
  <c r="J31" i="8"/>
  <c r="J36" i="8" s="1"/>
  <c r="F31" i="8"/>
  <c r="F36" i="8" s="1"/>
  <c r="H31" i="8"/>
  <c r="G31" i="8"/>
  <c r="A31" i="8"/>
  <c r="A59" i="8" s="1"/>
  <c r="A71" i="8" s="1"/>
  <c r="A30" i="8"/>
  <c r="P29" i="8"/>
  <c r="O29" i="8"/>
  <c r="N29" i="8"/>
  <c r="L29" i="8"/>
  <c r="K29" i="8"/>
  <c r="J29" i="8"/>
  <c r="H29" i="8"/>
  <c r="G29" i="8"/>
  <c r="F29" i="8"/>
  <c r="D29" i="8"/>
  <c r="C29" i="8"/>
  <c r="B29" i="8"/>
  <c r="A25" i="8"/>
  <c r="A53" i="8" s="1"/>
  <c r="P24" i="8"/>
  <c r="O24" i="8"/>
  <c r="L24" i="8"/>
  <c r="K24" i="8"/>
  <c r="H24" i="8"/>
  <c r="G24" i="8"/>
  <c r="D24" i="8"/>
  <c r="C24" i="8"/>
  <c r="A24" i="8"/>
  <c r="A52" i="8" s="1"/>
  <c r="A21" i="8"/>
  <c r="A49" i="8" s="1"/>
  <c r="N20" i="8"/>
  <c r="P20" i="8"/>
  <c r="A20" i="8"/>
  <c r="A48" i="8" s="1"/>
  <c r="D19" i="8"/>
  <c r="C19" i="8"/>
  <c r="A19" i="8"/>
  <c r="A47" i="8" s="1"/>
  <c r="P18" i="8"/>
  <c r="O18" i="8"/>
  <c r="K18" i="8"/>
  <c r="J18" i="8"/>
  <c r="J23" i="8" s="1"/>
  <c r="F18" i="8"/>
  <c r="F23" i="8" s="1"/>
  <c r="G18" i="8"/>
  <c r="N18" i="8"/>
  <c r="A18" i="8"/>
  <c r="A46" i="8" s="1"/>
  <c r="P17" i="8"/>
  <c r="O17" i="8"/>
  <c r="L17" i="8"/>
  <c r="K17" i="8"/>
  <c r="H17" i="8"/>
  <c r="G17" i="8"/>
  <c r="A17" i="8"/>
  <c r="P16" i="8"/>
  <c r="O16" i="8"/>
  <c r="N16" i="8"/>
  <c r="L16" i="8"/>
  <c r="K16" i="8"/>
  <c r="J16" i="8"/>
  <c r="H16" i="8"/>
  <c r="G16" i="8"/>
  <c r="F16" i="8"/>
  <c r="D16" i="8"/>
  <c r="C16" i="8"/>
  <c r="B16" i="8"/>
  <c r="P11" i="8"/>
  <c r="O11" i="8"/>
  <c r="L11" i="8"/>
  <c r="K11" i="8"/>
  <c r="H11" i="8"/>
  <c r="G11" i="8"/>
  <c r="D11" i="8"/>
  <c r="C11" i="8"/>
  <c r="N7" i="8"/>
  <c r="C7" i="8"/>
  <c r="C61" i="8" s="1"/>
  <c r="C6" i="8"/>
  <c r="O5" i="8"/>
  <c r="L5" i="8"/>
  <c r="K5" i="8"/>
  <c r="H5" i="8"/>
  <c r="G5" i="8"/>
  <c r="P5" i="8"/>
  <c r="B12" i="8"/>
  <c r="P4" i="8"/>
  <c r="O4" i="8"/>
  <c r="L4" i="8"/>
  <c r="K4" i="8"/>
  <c r="H4" i="8"/>
  <c r="G4" i="8"/>
  <c r="D4" i="8"/>
  <c r="D36" i="8" l="1"/>
  <c r="D38" i="8" s="1"/>
  <c r="K19" i="8"/>
  <c r="K23" i="8" s="1"/>
  <c r="O19" i="8"/>
  <c r="G19" i="8"/>
  <c r="G23" i="8" s="1"/>
  <c r="G25" i="8" s="1"/>
  <c r="B57" i="8"/>
  <c r="B69" i="8" s="1"/>
  <c r="L57" i="8"/>
  <c r="L69" i="8" s="1"/>
  <c r="A58" i="8"/>
  <c r="A70" i="8" s="1"/>
  <c r="C23" i="8"/>
  <c r="C25" i="8" s="1"/>
  <c r="K6" i="8"/>
  <c r="O6" i="8"/>
  <c r="G6" i="8"/>
  <c r="P19" i="8"/>
  <c r="P23" i="8" s="1"/>
  <c r="P25" i="8" s="1"/>
  <c r="H19" i="8"/>
  <c r="L19" i="8"/>
  <c r="D23" i="8"/>
  <c r="D25" i="8" s="1"/>
  <c r="I61" i="8"/>
  <c r="F61" i="8"/>
  <c r="G33" i="8"/>
  <c r="K33" i="8"/>
  <c r="H33" i="8"/>
  <c r="L33" i="8"/>
  <c r="G7" i="8"/>
  <c r="K7" i="8"/>
  <c r="C10" i="8"/>
  <c r="C12" i="8" s="1"/>
  <c r="O33" i="8"/>
  <c r="N36" i="8"/>
  <c r="N38" i="8" s="1"/>
  <c r="L61" i="8"/>
  <c r="L73" i="8"/>
  <c r="I83" i="8"/>
  <c r="L83" i="8"/>
  <c r="F83" i="8"/>
  <c r="L85" i="8"/>
  <c r="I71" i="8"/>
  <c r="E71" i="8"/>
  <c r="K71" i="8"/>
  <c r="K76" i="8" s="1"/>
  <c r="K78" i="8" s="1"/>
  <c r="C72" i="8"/>
  <c r="F71" i="8"/>
  <c r="B76" i="8"/>
  <c r="B78" i="8" s="1"/>
  <c r="I59" i="8"/>
  <c r="E59" i="8"/>
  <c r="K59" i="8"/>
  <c r="K64" i="8" s="1"/>
  <c r="K66" i="8" s="1"/>
  <c r="C60" i="8"/>
  <c r="H64" i="8"/>
  <c r="H66" i="8" s="1"/>
  <c r="F59" i="8"/>
  <c r="B64" i="8"/>
  <c r="B66" i="8" s="1"/>
  <c r="F38" i="8"/>
  <c r="O32" i="8"/>
  <c r="C38" i="8"/>
  <c r="J38" i="8"/>
  <c r="F25" i="8"/>
  <c r="H32" i="8"/>
  <c r="G32" i="8"/>
  <c r="J5" i="8"/>
  <c r="J10" i="8" s="1"/>
  <c r="D6" i="8"/>
  <c r="D7" i="8"/>
  <c r="O7" i="8"/>
  <c r="L18" i="8"/>
  <c r="O20" i="8"/>
  <c r="N23" i="8"/>
  <c r="N25" i="8" s="1"/>
  <c r="B25" i="8"/>
  <c r="L31" i="8"/>
  <c r="K32" i="8"/>
  <c r="K36" i="8" s="1"/>
  <c r="P33" i="8"/>
  <c r="P36" i="8" s="1"/>
  <c r="P38" i="8" s="1"/>
  <c r="N5" i="8"/>
  <c r="N10" i="8" s="1"/>
  <c r="N12" i="8" s="1"/>
  <c r="F5" i="8"/>
  <c r="H18" i="8"/>
  <c r="J25" i="8"/>
  <c r="C5" i="7"/>
  <c r="B7" i="7"/>
  <c r="B6" i="7"/>
  <c r="B5" i="7"/>
  <c r="O36" i="8" l="1"/>
  <c r="O38" i="8" s="1"/>
  <c r="L36" i="8"/>
  <c r="L38" i="8" s="1"/>
  <c r="K10" i="8"/>
  <c r="G10" i="8"/>
  <c r="G12" i="8" s="1"/>
  <c r="H36" i="8"/>
  <c r="H38" i="8" s="1"/>
  <c r="B10" i="7"/>
  <c r="G36" i="8"/>
  <c r="G38" i="8" s="1"/>
  <c r="L23" i="8"/>
  <c r="L72" i="8"/>
  <c r="L76" i="8" s="1"/>
  <c r="L78" i="8" s="1"/>
  <c r="F72" i="8"/>
  <c r="F76" i="8" s="1"/>
  <c r="F78" i="8" s="1"/>
  <c r="I72" i="8"/>
  <c r="P6" i="8"/>
  <c r="H6" i="8"/>
  <c r="L6" i="8"/>
  <c r="I60" i="8"/>
  <c r="I64" i="8" s="1"/>
  <c r="I66" i="8" s="1"/>
  <c r="F60" i="8"/>
  <c r="F64" i="8" s="1"/>
  <c r="F66" i="8" s="1"/>
  <c r="L60" i="8"/>
  <c r="L7" i="8"/>
  <c r="D10" i="8"/>
  <c r="D12" i="8" s="1"/>
  <c r="H7" i="8"/>
  <c r="H23" i="8"/>
  <c r="H25" i="8" s="1"/>
  <c r="F10" i="8"/>
  <c r="F12" i="8" s="1"/>
  <c r="K6" i="7"/>
  <c r="E6" i="7"/>
  <c r="H6" i="7"/>
  <c r="H7" i="7"/>
  <c r="E7" i="7"/>
  <c r="E64" i="8"/>
  <c r="E66" i="8" s="1"/>
  <c r="O23" i="8"/>
  <c r="O25" i="8" s="1"/>
  <c r="E76" i="8"/>
  <c r="E78" i="8" s="1"/>
  <c r="H76" i="8"/>
  <c r="H78" i="8" s="1"/>
  <c r="K38" i="8"/>
  <c r="C84" i="8"/>
  <c r="K83" i="8"/>
  <c r="E83" i="8"/>
  <c r="B88" i="8"/>
  <c r="H83" i="8"/>
  <c r="K85" i="8"/>
  <c r="I76" i="8"/>
  <c r="I78" i="8" s="1"/>
  <c r="C76" i="8"/>
  <c r="C78" i="8" s="1"/>
  <c r="L64" i="8"/>
  <c r="L66" i="8" s="1"/>
  <c r="C64" i="8"/>
  <c r="C66" i="8" s="1"/>
  <c r="K25" i="8"/>
  <c r="L25" i="8"/>
  <c r="K12" i="8"/>
  <c r="O10" i="8"/>
  <c r="O12" i="8" s="1"/>
  <c r="P7" i="8"/>
  <c r="J12" i="8"/>
  <c r="B6" i="4"/>
  <c r="B5" i="4"/>
  <c r="B4" i="4"/>
  <c r="L10" i="8" l="1"/>
  <c r="L12" i="8" s="1"/>
  <c r="H10" i="8"/>
  <c r="K5" i="4"/>
  <c r="H5" i="4"/>
  <c r="E5" i="4"/>
  <c r="H6" i="4"/>
  <c r="E6" i="4"/>
  <c r="L84" i="8"/>
  <c r="F84" i="8"/>
  <c r="I84" i="8"/>
  <c r="I88" i="8" s="1"/>
  <c r="H88" i="8"/>
  <c r="L88" i="8"/>
  <c r="F88" i="8"/>
  <c r="C88" i="8"/>
  <c r="E88" i="8"/>
  <c r="K88" i="8"/>
  <c r="P10" i="8"/>
  <c r="P12" i="8" s="1"/>
  <c r="H12" i="8"/>
  <c r="L15" i="7" l="1"/>
  <c r="I15" i="7"/>
  <c r="F15" i="7"/>
  <c r="C15" i="7"/>
  <c r="K7" i="7"/>
  <c r="B17" i="7"/>
  <c r="C16" i="7"/>
  <c r="B16" i="7"/>
  <c r="H17" i="7" l="1"/>
  <c r="E17" i="7"/>
  <c r="K17" i="7"/>
  <c r="F4" i="7"/>
  <c r="L4" i="7"/>
  <c r="C4" i="7"/>
  <c r="I4" i="7"/>
  <c r="E5" i="7"/>
  <c r="E10" i="7" s="1"/>
  <c r="L5" i="7"/>
  <c r="F5" i="7"/>
  <c r="H16" i="7"/>
  <c r="K16" i="7"/>
  <c r="E16" i="7"/>
  <c r="L16" i="7"/>
  <c r="I16" i="7"/>
  <c r="F16" i="7"/>
  <c r="C17" i="7"/>
  <c r="I5" i="7"/>
  <c r="K5" i="7"/>
  <c r="B18" i="7"/>
  <c r="H5" i="7"/>
  <c r="H10" i="7" s="1"/>
  <c r="B32" i="1"/>
  <c r="N32" i="1" l="1"/>
  <c r="J32" i="1"/>
  <c r="F32" i="1"/>
  <c r="B21" i="7"/>
  <c r="H18" i="7"/>
  <c r="E18" i="7"/>
  <c r="I17" i="7"/>
  <c r="L17" i="7"/>
  <c r="F17" i="7"/>
  <c r="K10" i="7"/>
  <c r="K18" i="7"/>
  <c r="K21" i="7" s="1"/>
  <c r="E21" i="7"/>
  <c r="H21" i="7"/>
  <c r="C6" i="4"/>
  <c r="C5" i="4"/>
  <c r="D5" i="1"/>
  <c r="D19" i="1" s="1"/>
  <c r="C5" i="1"/>
  <c r="C19" i="1" s="1"/>
  <c r="K19" i="1" l="1"/>
  <c r="G19" i="1"/>
  <c r="H19" i="1"/>
  <c r="L19" i="1"/>
  <c r="G5" i="1"/>
  <c r="K5" i="1"/>
  <c r="L5" i="1"/>
  <c r="H5" i="1"/>
  <c r="L5" i="4"/>
  <c r="I5" i="4"/>
  <c r="F5" i="4"/>
  <c r="I6" i="4"/>
  <c r="F6" i="4"/>
  <c r="L6" i="7"/>
  <c r="F6" i="7"/>
  <c r="I6" i="7"/>
  <c r="K55" i="4"/>
  <c r="K16" i="4" s="1"/>
  <c r="H55" i="4"/>
  <c r="H16" i="4" s="1"/>
  <c r="E55" i="4"/>
  <c r="E16" i="4" s="1"/>
  <c r="B55" i="4"/>
  <c r="B16" i="4" s="1"/>
  <c r="C42" i="4" l="1"/>
  <c r="L16" i="4" l="1"/>
  <c r="I16" i="4"/>
  <c r="C16" i="4"/>
  <c r="B9" i="4"/>
  <c r="L3" i="4"/>
  <c r="I3" i="4"/>
  <c r="C3" i="4"/>
  <c r="F3" i="4"/>
  <c r="E4" i="4"/>
  <c r="F4" i="4"/>
  <c r="H4" i="4"/>
  <c r="I4" i="4"/>
  <c r="K4" i="4"/>
  <c r="L4" i="4"/>
  <c r="K6" i="4"/>
  <c r="C10" i="4"/>
  <c r="F10" i="4"/>
  <c r="B15" i="4"/>
  <c r="C15" i="4"/>
  <c r="E15" i="4"/>
  <c r="F15" i="4"/>
  <c r="H15" i="4"/>
  <c r="I15" i="4"/>
  <c r="K15" i="4"/>
  <c r="L15" i="4"/>
  <c r="F16" i="4"/>
  <c r="B17" i="4"/>
  <c r="C17" i="4"/>
  <c r="L17" i="4" s="1"/>
  <c r="B18" i="4"/>
  <c r="B19" i="4"/>
  <c r="B20" i="4"/>
  <c r="C20" i="4"/>
  <c r="C23" i="4"/>
  <c r="F23" i="4"/>
  <c r="I23" i="4"/>
  <c r="L23" i="4"/>
  <c r="K20" i="4" l="1"/>
  <c r="H20" i="4"/>
  <c r="E20" i="4"/>
  <c r="H18" i="4"/>
  <c r="E18" i="4"/>
  <c r="K18" i="4"/>
  <c r="K17" i="4"/>
  <c r="B22" i="4"/>
  <c r="B24" i="4" s="1"/>
  <c r="C19" i="4"/>
  <c r="L19" i="4" s="1"/>
  <c r="E19" i="4"/>
  <c r="H19" i="4"/>
  <c r="L20" i="4"/>
  <c r="I20" i="4"/>
  <c r="F20" i="4"/>
  <c r="F17" i="4"/>
  <c r="I17" i="4"/>
  <c r="K19" i="4"/>
  <c r="K9" i="4"/>
  <c r="K11" i="4" s="1"/>
  <c r="H9" i="4"/>
  <c r="H11" i="4" s="1"/>
  <c r="C9" i="4"/>
  <c r="C11" i="4" s="1"/>
  <c r="F9" i="4"/>
  <c r="F11" i="4" s="1"/>
  <c r="E9" i="4"/>
  <c r="E11" i="4" s="1"/>
  <c r="B11" i="4"/>
  <c r="L6" i="4"/>
  <c r="L9" i="4" s="1"/>
  <c r="L11" i="4" s="1"/>
  <c r="E17" i="4"/>
  <c r="H17" i="4"/>
  <c r="C18" i="4"/>
  <c r="A16" i="4"/>
  <c r="A17" i="4"/>
  <c r="A18" i="4"/>
  <c r="A19" i="4"/>
  <c r="A20" i="4"/>
  <c r="A22" i="4"/>
  <c r="A23" i="4"/>
  <c r="A24" i="4"/>
  <c r="F42" i="4"/>
  <c r="I42" i="4"/>
  <c r="L42" i="4"/>
  <c r="B43" i="4"/>
  <c r="C43" i="4"/>
  <c r="I43" i="4" s="1"/>
  <c r="B44" i="4"/>
  <c r="E44" i="4" s="1"/>
  <c r="B45" i="4"/>
  <c r="C45" i="4" s="1"/>
  <c r="H46" i="4"/>
  <c r="C46" i="4"/>
  <c r="F46" i="4" s="1"/>
  <c r="B54" i="4"/>
  <c r="C54" i="4"/>
  <c r="E54" i="4"/>
  <c r="F54" i="4"/>
  <c r="H54" i="4"/>
  <c r="I54" i="4"/>
  <c r="K54" i="4"/>
  <c r="L54" i="4"/>
  <c r="A55" i="4"/>
  <c r="C55" i="4"/>
  <c r="F55" i="4"/>
  <c r="I55" i="4"/>
  <c r="L55" i="4"/>
  <c r="A56" i="4"/>
  <c r="A57" i="4"/>
  <c r="A58" i="4"/>
  <c r="A59" i="4"/>
  <c r="A61" i="4"/>
  <c r="A62" i="4"/>
  <c r="A63" i="4"/>
  <c r="C22" i="4" l="1"/>
  <c r="I19" i="4"/>
  <c r="F19" i="4"/>
  <c r="E22" i="4"/>
  <c r="E24" i="4" s="1"/>
  <c r="L18" i="4"/>
  <c r="I18" i="4"/>
  <c r="I22" i="4" s="1"/>
  <c r="I24" i="4" s="1"/>
  <c r="F18" i="4"/>
  <c r="F22" i="4" s="1"/>
  <c r="F24" i="4" s="1"/>
  <c r="H22" i="4"/>
  <c r="K22" i="4"/>
  <c r="K24" i="4" s="1"/>
  <c r="I9" i="4"/>
  <c r="I11" i="4" s="1"/>
  <c r="E43" i="4"/>
  <c r="B48" i="4"/>
  <c r="B50" i="4" s="1"/>
  <c r="L22" i="4"/>
  <c r="L24" i="4" s="1"/>
  <c r="H24" i="4"/>
  <c r="C24" i="4"/>
  <c r="C56" i="4"/>
  <c r="I56" i="4" s="1"/>
  <c r="C59" i="4"/>
  <c r="B58" i="4"/>
  <c r="K58" i="4" s="1"/>
  <c r="L46" i="4"/>
  <c r="I46" i="4"/>
  <c r="C44" i="4"/>
  <c r="C58" i="4"/>
  <c r="L58" i="4" s="1"/>
  <c r="B57" i="4"/>
  <c r="K43" i="4"/>
  <c r="B56" i="4"/>
  <c r="K45" i="4"/>
  <c r="H44" i="4"/>
  <c r="L43" i="4"/>
  <c r="H43" i="4"/>
  <c r="K46" i="4"/>
  <c r="K44" i="4"/>
  <c r="I45" i="4"/>
  <c r="L45" i="4"/>
  <c r="F45" i="4"/>
  <c r="E46" i="4"/>
  <c r="E45" i="4"/>
  <c r="F43" i="4"/>
  <c r="H45" i="4"/>
  <c r="I59" i="4" l="1"/>
  <c r="F59" i="4"/>
  <c r="L59" i="4"/>
  <c r="E48" i="4"/>
  <c r="E50" i="4" s="1"/>
  <c r="H48" i="4"/>
  <c r="H50" i="4" s="1"/>
  <c r="B61" i="4"/>
  <c r="B63" i="4" s="1"/>
  <c r="K48" i="4"/>
  <c r="K50" i="4" s="1"/>
  <c r="F44" i="4"/>
  <c r="F48" i="4" s="1"/>
  <c r="F50" i="4" s="1"/>
  <c r="C48" i="4"/>
  <c r="C50" i="4" s="1"/>
  <c r="E58" i="4"/>
  <c r="L56" i="4"/>
  <c r="I44" i="4"/>
  <c r="H58" i="4"/>
  <c r="F56" i="4"/>
  <c r="F58" i="4"/>
  <c r="L44" i="4"/>
  <c r="L48" i="4" s="1"/>
  <c r="E57" i="4"/>
  <c r="C57" i="4"/>
  <c r="C61" i="4" s="1"/>
  <c r="K57" i="4"/>
  <c r="I58" i="4"/>
  <c r="H57" i="4"/>
  <c r="H56" i="4"/>
  <c r="E56" i="4"/>
  <c r="K56" i="4"/>
  <c r="A30" i="1"/>
  <c r="K61" i="4" l="1"/>
  <c r="K63" i="4" s="1"/>
  <c r="E61" i="4"/>
  <c r="E63" i="4" s="1"/>
  <c r="H61" i="4"/>
  <c r="H63" i="4" s="1"/>
  <c r="L50" i="4"/>
  <c r="I48" i="4"/>
  <c r="I50" i="4" s="1"/>
  <c r="I57" i="4"/>
  <c r="C63" i="4"/>
  <c r="F57" i="4"/>
  <c r="L57" i="4"/>
  <c r="L61" i="4" s="1"/>
  <c r="F61" i="4" l="1"/>
  <c r="F63" i="4" s="1"/>
  <c r="I61" i="4"/>
  <c r="I63" i="4" s="1"/>
  <c r="L63" i="4"/>
  <c r="B37" i="1"/>
  <c r="J37" i="1"/>
  <c r="K37" i="1" s="1"/>
  <c r="F37" i="1"/>
  <c r="L64" i="1"/>
  <c r="K64" i="1"/>
  <c r="H64" i="1"/>
  <c r="G64" i="1"/>
  <c r="D64" i="1"/>
  <c r="C64" i="1"/>
  <c r="P64" i="1"/>
  <c r="O64" i="1"/>
  <c r="N10" i="1"/>
  <c r="J10" i="1"/>
  <c r="F10" i="1"/>
  <c r="B10" i="1"/>
  <c r="P50" i="1"/>
  <c r="O50" i="1"/>
  <c r="L50" i="1"/>
  <c r="K50" i="1"/>
  <c r="H50" i="1"/>
  <c r="G50" i="1"/>
  <c r="D85" i="1" l="1"/>
  <c r="B92" i="1"/>
  <c r="K44" i="1"/>
  <c r="G44" i="1" l="1"/>
  <c r="O80" i="1"/>
  <c r="K80" i="1"/>
  <c r="G80" i="1"/>
  <c r="D80" i="1"/>
  <c r="P73" i="1"/>
  <c r="L73" i="1"/>
  <c r="H73" i="1"/>
  <c r="D73" i="1"/>
  <c r="O56" i="1"/>
  <c r="L56" i="1"/>
  <c r="D56" i="1"/>
  <c r="P80" i="1" l="1"/>
  <c r="L80" i="1"/>
  <c r="O73" i="1"/>
  <c r="K73" i="1"/>
  <c r="P56" i="1"/>
  <c r="K56" i="1"/>
  <c r="G73" i="1"/>
  <c r="H80" i="1"/>
  <c r="C56" i="1"/>
  <c r="C73" i="1"/>
  <c r="C76" i="1"/>
  <c r="N76" i="1"/>
  <c r="C80" i="1"/>
  <c r="D76" i="1"/>
  <c r="D47" i="1"/>
  <c r="C47" i="1"/>
  <c r="B47" i="1"/>
  <c r="B46" i="1"/>
  <c r="B45" i="1"/>
  <c r="D44" i="1"/>
  <c r="P44" i="1" s="1"/>
  <c r="O44" i="1"/>
  <c r="N44" i="1"/>
  <c r="P43" i="1"/>
  <c r="L43" i="1"/>
  <c r="H43" i="1"/>
  <c r="I32" i="1"/>
  <c r="M32" i="1" s="1"/>
  <c r="D32" i="1"/>
  <c r="C32" i="1"/>
  <c r="N33" i="1"/>
  <c r="D33" i="1"/>
  <c r="O33" i="1"/>
  <c r="D34" i="1"/>
  <c r="C34" i="1"/>
  <c r="B34" i="1"/>
  <c r="D31" i="1"/>
  <c r="D86" i="1" s="1"/>
  <c r="B31" i="1"/>
  <c r="B86" i="1" s="1"/>
  <c r="P37" i="1"/>
  <c r="O37" i="1"/>
  <c r="L37" i="1"/>
  <c r="H37" i="1"/>
  <c r="G37" i="1"/>
  <c r="D37" i="1"/>
  <c r="D92" i="1" s="1"/>
  <c r="C37" i="1"/>
  <c r="C92" i="1" s="1"/>
  <c r="P30" i="1"/>
  <c r="O30" i="1"/>
  <c r="K30" i="1"/>
  <c r="H30" i="1"/>
  <c r="G30" i="1"/>
  <c r="D30" i="1"/>
  <c r="C30" i="1"/>
  <c r="H10" i="1"/>
  <c r="P3" i="1"/>
  <c r="H3" i="1"/>
  <c r="G3" i="1"/>
  <c r="D36" i="1" l="1"/>
  <c r="J34" i="1"/>
  <c r="J77" i="1" s="1"/>
  <c r="F34" i="1"/>
  <c r="F77" i="1" s="1"/>
  <c r="N34" i="1"/>
  <c r="N77" i="1" s="1"/>
  <c r="C89" i="1"/>
  <c r="K34" i="1"/>
  <c r="K77" i="1" s="1"/>
  <c r="G34" i="1"/>
  <c r="G77" i="1" s="1"/>
  <c r="O34" i="1"/>
  <c r="N45" i="1"/>
  <c r="J45" i="1"/>
  <c r="F45" i="1"/>
  <c r="B49" i="1"/>
  <c r="H76" i="1"/>
  <c r="L76" i="1"/>
  <c r="G76" i="1"/>
  <c r="K76" i="1"/>
  <c r="J46" i="1"/>
  <c r="F46" i="1"/>
  <c r="P47" i="1"/>
  <c r="L47" i="1"/>
  <c r="H47" i="1"/>
  <c r="P34" i="1"/>
  <c r="H34" i="1"/>
  <c r="L34" i="1"/>
  <c r="L77" i="1" s="1"/>
  <c r="L30" i="1"/>
  <c r="B59" i="1"/>
  <c r="C60" i="1"/>
  <c r="D60" i="1"/>
  <c r="N47" i="1"/>
  <c r="J47" i="1"/>
  <c r="F47" i="1"/>
  <c r="B57" i="1"/>
  <c r="B36" i="1"/>
  <c r="K47" i="1"/>
  <c r="G47" i="1"/>
  <c r="O47" i="1"/>
  <c r="H33" i="1"/>
  <c r="H36" i="1" s="1"/>
  <c r="G33" i="1"/>
  <c r="K33" i="1"/>
  <c r="L33" i="1"/>
  <c r="B75" i="1"/>
  <c r="P31" i="1"/>
  <c r="H32" i="1"/>
  <c r="G32" i="1"/>
  <c r="P32" i="1"/>
  <c r="O32" i="1"/>
  <c r="K32" i="1"/>
  <c r="L32" i="1"/>
  <c r="H77" i="1"/>
  <c r="D89" i="1"/>
  <c r="D91" i="1" s="1"/>
  <c r="B89" i="1"/>
  <c r="B91" i="1" s="1"/>
  <c r="L31" i="1"/>
  <c r="F31" i="1"/>
  <c r="F36" i="1" s="1"/>
  <c r="J44" i="1"/>
  <c r="L44" i="1"/>
  <c r="C45" i="1"/>
  <c r="C46" i="1"/>
  <c r="N46" i="1"/>
  <c r="O76" i="1"/>
  <c r="D74" i="1"/>
  <c r="H31" i="1"/>
  <c r="C77" i="1"/>
  <c r="P33" i="1"/>
  <c r="D43" i="1"/>
  <c r="O43" i="1"/>
  <c r="F44" i="1"/>
  <c r="D45" i="1"/>
  <c r="D46" i="1"/>
  <c r="P76" i="1"/>
  <c r="B74" i="1"/>
  <c r="B60" i="1"/>
  <c r="B77" i="1"/>
  <c r="N31" i="1"/>
  <c r="J31" i="1"/>
  <c r="D77" i="1"/>
  <c r="H44" i="1"/>
  <c r="K43" i="1"/>
  <c r="G43" i="1"/>
  <c r="J49" i="1" l="1"/>
  <c r="B79" i="1"/>
  <c r="N60" i="1"/>
  <c r="F60" i="1"/>
  <c r="J60" i="1"/>
  <c r="F49" i="1"/>
  <c r="J59" i="1"/>
  <c r="F59" i="1"/>
  <c r="F58" i="1"/>
  <c r="N58" i="1"/>
  <c r="J58" i="1"/>
  <c r="B63" i="1"/>
  <c r="L36" i="1"/>
  <c r="G60" i="1"/>
  <c r="O60" i="1"/>
  <c r="K60" i="1"/>
  <c r="P45" i="1"/>
  <c r="H45" i="1"/>
  <c r="H49" i="1" s="1"/>
  <c r="L45" i="1"/>
  <c r="L49" i="1" s="1"/>
  <c r="L60" i="1"/>
  <c r="P60" i="1"/>
  <c r="H60" i="1"/>
  <c r="J36" i="1"/>
  <c r="J75" i="1"/>
  <c r="N75" i="1"/>
  <c r="F75" i="1"/>
  <c r="G75" i="1" s="1"/>
  <c r="L46" i="1"/>
  <c r="H46" i="1"/>
  <c r="F57" i="1"/>
  <c r="K46" i="1"/>
  <c r="G46" i="1"/>
  <c r="J57" i="1"/>
  <c r="J63" i="1" s="1"/>
  <c r="C49" i="1"/>
  <c r="K45" i="1"/>
  <c r="G45" i="1"/>
  <c r="G49" i="1" s="1"/>
  <c r="O45" i="1"/>
  <c r="D49" i="1"/>
  <c r="K49" i="1"/>
  <c r="N57" i="1"/>
  <c r="D58" i="1"/>
  <c r="C58" i="1"/>
  <c r="D75" i="1"/>
  <c r="D79" i="1" s="1"/>
  <c r="C75" i="1"/>
  <c r="P46" i="1"/>
  <c r="N74" i="1"/>
  <c r="F74" i="1"/>
  <c r="F79" i="1" s="1"/>
  <c r="J74" i="1"/>
  <c r="J79" i="1" s="1"/>
  <c r="P74" i="1"/>
  <c r="L74" i="1"/>
  <c r="H74" i="1"/>
  <c r="O4" i="1"/>
  <c r="P4" i="1"/>
  <c r="N4" i="1"/>
  <c r="H4" i="1"/>
  <c r="F4" i="1"/>
  <c r="F9" i="1" s="1"/>
  <c r="N6" i="1"/>
  <c r="F63" i="1" l="1"/>
  <c r="K58" i="1"/>
  <c r="G58" i="1"/>
  <c r="O58" i="1"/>
  <c r="H58" i="1"/>
  <c r="L58" i="1"/>
  <c r="P58" i="1"/>
  <c r="H75" i="1"/>
  <c r="H79" i="1" s="1"/>
  <c r="O75" i="1"/>
  <c r="P75" i="1"/>
  <c r="K75" i="1"/>
  <c r="L75" i="1"/>
  <c r="L79" i="1" s="1"/>
  <c r="L3" i="1"/>
  <c r="K3" i="1"/>
  <c r="D6" i="1" l="1"/>
  <c r="D22" i="1" s="1"/>
  <c r="C6" i="1"/>
  <c r="C22" i="1" s="1"/>
  <c r="L4" i="1"/>
  <c r="J4" i="1"/>
  <c r="J9" i="1" s="1"/>
  <c r="K22" i="1" l="1"/>
  <c r="H22" i="1"/>
  <c r="L22" i="1"/>
  <c r="K6" i="1"/>
  <c r="G6" i="1"/>
  <c r="L6" i="1"/>
  <c r="L9" i="1" s="1"/>
  <c r="H6" i="1"/>
  <c r="H9" i="1" s="1"/>
  <c r="C7" i="7"/>
  <c r="C10" i="7" s="1"/>
  <c r="O6" i="1"/>
  <c r="P6" i="1"/>
  <c r="O77" i="1"/>
  <c r="P77" i="1"/>
  <c r="K10" i="1"/>
  <c r="L10" i="1" s="1"/>
  <c r="G10" i="1"/>
  <c r="C31" i="1"/>
  <c r="K4" i="1"/>
  <c r="K9" i="1" s="1"/>
  <c r="G4" i="1"/>
  <c r="C91" i="1" l="1"/>
  <c r="C36" i="1"/>
  <c r="G9" i="1"/>
  <c r="I7" i="7"/>
  <c r="I10" i="7" s="1"/>
  <c r="F7" i="7"/>
  <c r="F10" i="7" s="1"/>
  <c r="I7" i="10"/>
  <c r="F7" i="10"/>
  <c r="C18" i="10"/>
  <c r="L7" i="10"/>
  <c r="L12" i="10" s="1"/>
  <c r="L11" i="13"/>
  <c r="C18" i="11"/>
  <c r="F7" i="11"/>
  <c r="L7" i="11"/>
  <c r="L12" i="11" s="1"/>
  <c r="I7" i="11"/>
  <c r="I7" i="15"/>
  <c r="C18" i="15"/>
  <c r="L7" i="15"/>
  <c r="L12" i="15" s="1"/>
  <c r="F7" i="15"/>
  <c r="C18" i="7"/>
  <c r="L7" i="7"/>
  <c r="L10" i="7" s="1"/>
  <c r="C74" i="1"/>
  <c r="C79" i="1" s="1"/>
  <c r="O31" i="1"/>
  <c r="E30" i="1"/>
  <c r="I30" i="1" s="1"/>
  <c r="M30" i="1" s="1"/>
  <c r="F18" i="7" l="1"/>
  <c r="I18" i="7"/>
  <c r="I18" i="15"/>
  <c r="I23" i="15" s="1"/>
  <c r="F18" i="15"/>
  <c r="F23" i="15" s="1"/>
  <c r="L18" i="15"/>
  <c r="L23" i="15" s="1"/>
  <c r="C23" i="15"/>
  <c r="I18" i="11"/>
  <c r="I23" i="11" s="1"/>
  <c r="L18" i="11"/>
  <c r="L23" i="11" s="1"/>
  <c r="F18" i="11"/>
  <c r="F23" i="11" s="1"/>
  <c r="C23" i="11"/>
  <c r="I18" i="10"/>
  <c r="I23" i="10" s="1"/>
  <c r="F18" i="10"/>
  <c r="F23" i="10" s="1"/>
  <c r="L18" i="10"/>
  <c r="L23" i="10" s="1"/>
  <c r="C23" i="10"/>
  <c r="L18" i="7"/>
  <c r="L21" i="7" s="1"/>
  <c r="I21" i="7"/>
  <c r="F21" i="7"/>
  <c r="C21" i="7"/>
  <c r="G74" i="1"/>
  <c r="G79" i="1" s="1"/>
  <c r="K74" i="1"/>
  <c r="K79" i="1" s="1"/>
  <c r="O74" i="1"/>
  <c r="C59" i="1"/>
  <c r="D59" i="1"/>
  <c r="N59" i="1"/>
  <c r="P55" i="1"/>
  <c r="E80" i="1"/>
  <c r="I80" i="1"/>
  <c r="M80" i="1"/>
  <c r="D93" i="1"/>
  <c r="C93" i="1"/>
  <c r="B93" i="1"/>
  <c r="A81" i="1"/>
  <c r="A80" i="1"/>
  <c r="A92" i="1" s="1"/>
  <c r="A79" i="1"/>
  <c r="A76" i="1"/>
  <c r="A88" i="1" s="1"/>
  <c r="A77" i="1"/>
  <c r="A89" i="1" s="1"/>
  <c r="A75" i="1"/>
  <c r="A87" i="1" s="1"/>
  <c r="A74" i="1"/>
  <c r="A86" i="1" s="1"/>
  <c r="A73" i="1"/>
  <c r="A85" i="1" s="1"/>
  <c r="P72" i="1"/>
  <c r="O72" i="1"/>
  <c r="N72" i="1"/>
  <c r="L72" i="1"/>
  <c r="K72" i="1"/>
  <c r="J72" i="1"/>
  <c r="H72" i="1"/>
  <c r="G72" i="1"/>
  <c r="F72" i="1"/>
  <c r="D72" i="1"/>
  <c r="D84" i="1" s="1"/>
  <c r="C72" i="1"/>
  <c r="C84" i="1" s="1"/>
  <c r="B72" i="1"/>
  <c r="B84" i="1" s="1"/>
  <c r="A65" i="1"/>
  <c r="A64" i="1"/>
  <c r="A63" i="1"/>
  <c r="A93" i="1" s="1"/>
  <c r="A59" i="1"/>
  <c r="A91" i="1" s="1"/>
  <c r="A60" i="1"/>
  <c r="A58" i="1"/>
  <c r="A57" i="1"/>
  <c r="A56" i="1"/>
  <c r="O55" i="1"/>
  <c r="N55" i="1"/>
  <c r="L55" i="1"/>
  <c r="K55" i="1"/>
  <c r="J55" i="1"/>
  <c r="H55" i="1"/>
  <c r="G55" i="1"/>
  <c r="F55" i="1"/>
  <c r="D55" i="1"/>
  <c r="C55" i="1"/>
  <c r="B55" i="1"/>
  <c r="O59" i="1" l="1"/>
  <c r="K59" i="1"/>
  <c r="G59" i="1"/>
  <c r="H59" i="1"/>
  <c r="L59" i="1"/>
  <c r="P59" i="1"/>
  <c r="N63" i="1"/>
  <c r="N65" i="1" s="1"/>
  <c r="H81" i="1"/>
  <c r="F81" i="1"/>
  <c r="G81" i="1"/>
  <c r="O79" i="1"/>
  <c r="J65" i="1"/>
  <c r="P79" i="1"/>
  <c r="C81" i="1"/>
  <c r="N79" i="1"/>
  <c r="P36" i="1"/>
  <c r="B81" i="1"/>
  <c r="D81" i="1"/>
  <c r="P49" i="1"/>
  <c r="P51" i="1" s="1"/>
  <c r="L38" i="1"/>
  <c r="O36" i="1"/>
  <c r="N36" i="1"/>
  <c r="H38" i="1"/>
  <c r="F38" i="1"/>
  <c r="P9" i="1"/>
  <c r="P11" i="1" s="1"/>
  <c r="O9" i="1"/>
  <c r="O11" i="1" s="1"/>
  <c r="N9" i="1"/>
  <c r="N11" i="1" s="1"/>
  <c r="J11" i="1"/>
  <c r="L11" i="1"/>
  <c r="K11" i="1"/>
  <c r="P29" i="1"/>
  <c r="O29" i="1"/>
  <c r="N29" i="1"/>
  <c r="L29" i="1"/>
  <c r="K29" i="1"/>
  <c r="J29" i="1"/>
  <c r="H11" i="1"/>
  <c r="G11" i="1"/>
  <c r="F11" i="1"/>
  <c r="H29" i="1"/>
  <c r="G29" i="1"/>
  <c r="F29" i="1"/>
  <c r="D29" i="1"/>
  <c r="C29" i="1"/>
  <c r="B29" i="1"/>
  <c r="L51" i="1" l="1"/>
  <c r="F51" i="1"/>
  <c r="K51" i="1"/>
  <c r="H51" i="1"/>
  <c r="O49" i="1"/>
  <c r="O51" i="1" s="1"/>
  <c r="J38" i="1"/>
  <c r="J81" i="1"/>
  <c r="N81" i="1"/>
  <c r="L81" i="1"/>
  <c r="P81" i="1"/>
  <c r="K81" i="1"/>
  <c r="O81" i="1"/>
  <c r="N49" i="1"/>
  <c r="N51" i="1" s="1"/>
  <c r="J51" i="1"/>
  <c r="C38" i="1"/>
  <c r="D38" i="1"/>
  <c r="B38" i="1"/>
  <c r="A38" i="1"/>
  <c r="A37" i="1"/>
  <c r="A36" i="1"/>
  <c r="A33" i="1"/>
  <c r="A34" i="1"/>
  <c r="A32" i="1"/>
  <c r="A31" i="1"/>
  <c r="D3" i="1"/>
  <c r="C3" i="1"/>
  <c r="G51" i="1"/>
  <c r="C9" i="1" l="1"/>
  <c r="D9" i="1"/>
  <c r="N38" i="1"/>
  <c r="P38" i="1"/>
  <c r="O38" i="1"/>
  <c r="F65" i="1"/>
  <c r="H24" i="1" l="1"/>
  <c r="H26" i="1" s="1"/>
  <c r="P24" i="1"/>
  <c r="P26" i="1" s="1"/>
  <c r="L24" i="1"/>
  <c r="L26" i="1" s="1"/>
  <c r="D24" i="1"/>
  <c r="D26" i="1" s="1"/>
  <c r="D57" i="1"/>
  <c r="G24" i="1"/>
  <c r="G26" i="1" s="1"/>
  <c r="O24" i="1"/>
  <c r="O26" i="1" s="1"/>
  <c r="K24" i="1"/>
  <c r="K26" i="1" s="1"/>
  <c r="C24" i="1"/>
  <c r="C26" i="1" s="1"/>
  <c r="C57" i="1"/>
  <c r="K36" i="1"/>
  <c r="K38" i="1" s="1"/>
  <c r="G36" i="1"/>
  <c r="G38" i="1" s="1"/>
  <c r="G56" i="1"/>
  <c r="H56" i="1"/>
  <c r="B11" i="1"/>
  <c r="C10" i="1"/>
  <c r="C11" i="1" s="1"/>
  <c r="C50" i="1"/>
  <c r="C51" i="1" s="1"/>
  <c r="D10" i="1"/>
  <c r="D11" i="1" s="1"/>
  <c r="K57" i="1" l="1"/>
  <c r="K63" i="1" s="1"/>
  <c r="K65" i="1" s="1"/>
  <c r="G57" i="1"/>
  <c r="O57" i="1"/>
  <c r="O63" i="1" s="1"/>
  <c r="O65" i="1" s="1"/>
  <c r="C63" i="1"/>
  <c r="L57" i="1"/>
  <c r="L63" i="1" s="1"/>
  <c r="L65" i="1" s="1"/>
  <c r="P57" i="1"/>
  <c r="P63" i="1" s="1"/>
  <c r="P65" i="1" s="1"/>
  <c r="H57" i="1"/>
  <c r="D63" i="1"/>
  <c r="H63" i="1"/>
  <c r="H65" i="1" s="1"/>
  <c r="G63" i="1"/>
  <c r="G65" i="1" s="1"/>
  <c r="D50" i="1"/>
  <c r="D51" i="1" s="1"/>
  <c r="B51" i="1"/>
  <c r="B65" i="1"/>
  <c r="C65" i="1" l="1"/>
  <c r="D65" i="1"/>
</calcChain>
</file>

<file path=xl/sharedStrings.xml><?xml version="1.0" encoding="utf-8"?>
<sst xmlns="http://schemas.openxmlformats.org/spreadsheetml/2006/main" count="601" uniqueCount="95">
  <si>
    <t>Full Time 12+ hours</t>
  </si>
  <si>
    <t>Tuition &amp; Fees</t>
  </si>
  <si>
    <t>Travel</t>
  </si>
  <si>
    <t>Personal</t>
  </si>
  <si>
    <t>Resident Total</t>
  </si>
  <si>
    <t>Non-Res Fee</t>
  </si>
  <si>
    <t>Non-Res Total</t>
  </si>
  <si>
    <t>9 Month -UG</t>
  </si>
  <si>
    <t>9 Month GRAD</t>
  </si>
  <si>
    <t>9 Month PH-D</t>
  </si>
  <si>
    <t>Full Time</t>
  </si>
  <si>
    <t>Full Time 9+ Hours</t>
  </si>
  <si>
    <t>3/4 Time (9-11 Hours)</t>
  </si>
  <si>
    <t>W/Parent</t>
  </si>
  <si>
    <t>On Campus</t>
  </si>
  <si>
    <t>Off Campus</t>
  </si>
  <si>
    <t>3/4 Time (7-8 Hours)</t>
  </si>
  <si>
    <t>1/2 Time (6-8 Hours)</t>
  </si>
  <si>
    <t>12 Month PH-D</t>
  </si>
  <si>
    <t xml:space="preserve"> </t>
  </si>
  <si>
    <t>Less than 1/2 Time (1-5 Hours)</t>
  </si>
  <si>
    <t>Less than 1/2 Time (1-4 Hours)</t>
  </si>
  <si>
    <t>1/2 Time (5-6 Hours)</t>
  </si>
  <si>
    <t>4.5 Month -UG</t>
  </si>
  <si>
    <t>4.5 Month Grad</t>
  </si>
  <si>
    <t>4.5 Month PH-D</t>
  </si>
  <si>
    <t>* PharmD T&amp;F includes Prof fee (per term)</t>
  </si>
  <si>
    <t>4.5 Month GRAD</t>
  </si>
  <si>
    <t>LTHT (1-5 Hours)</t>
  </si>
  <si>
    <t>HT (6-8 Hours)</t>
  </si>
  <si>
    <t>QT (9-11 Hours)</t>
  </si>
  <si>
    <t>FT 12+ hours</t>
  </si>
  <si>
    <t>per credit</t>
  </si>
  <si>
    <t>FT 9+ hours</t>
  </si>
  <si>
    <t>QT (7-8 Hours)</t>
  </si>
  <si>
    <t>HT (5-6 Hours)</t>
  </si>
  <si>
    <t>LTHT (1-4 Hours)</t>
  </si>
  <si>
    <t>Full Time (12+ hours)</t>
  </si>
  <si>
    <t>FT 6+ hours</t>
  </si>
  <si>
    <t>HT (3 Hours)</t>
  </si>
  <si>
    <t>LTHT (1-2 Hours)</t>
  </si>
  <si>
    <t>QT (4-5 Hours)</t>
  </si>
  <si>
    <t>Full Time (15 hours)</t>
  </si>
  <si>
    <t>3 Month -UG</t>
  </si>
  <si>
    <t>3 Month Grad</t>
  </si>
  <si>
    <t>3 Month PH-D</t>
  </si>
  <si>
    <t>3 Month UG online</t>
  </si>
  <si>
    <t>LTHT (1- 5Hours)</t>
  </si>
  <si>
    <t>off campus</t>
  </si>
  <si>
    <t>W/ parent</t>
  </si>
  <si>
    <t>w/parent</t>
  </si>
  <si>
    <t>3 Month GRAD AP</t>
  </si>
  <si>
    <t>1/2 Time (5-8 Hours)</t>
  </si>
  <si>
    <t>Tution and Fees</t>
  </si>
  <si>
    <t>W/parent</t>
  </si>
  <si>
    <t xml:space="preserve"> On campus</t>
  </si>
  <si>
    <t>Off campus</t>
  </si>
  <si>
    <t>Housing and meals</t>
  </si>
  <si>
    <t>Books and supplies</t>
  </si>
  <si>
    <t>9 Month PT</t>
  </si>
  <si>
    <t>4.5 Month PT</t>
  </si>
  <si>
    <t>9 Month Post BA</t>
  </si>
  <si>
    <t>4.5 Month Post BA</t>
  </si>
  <si>
    <t>9 Month FT Nurs</t>
  </si>
  <si>
    <t>4.5 Month FT Nurs</t>
  </si>
  <si>
    <t>9 Month Clin Nurs</t>
  </si>
  <si>
    <t>4.5 Month Clin Nurs</t>
  </si>
  <si>
    <t>9 Month APMN</t>
  </si>
  <si>
    <t>4.5 Month APMN</t>
  </si>
  <si>
    <t>9 Month AP D. Ed</t>
  </si>
  <si>
    <t>4.5 Month AP D. Ed</t>
  </si>
  <si>
    <t>HT (8-6 Hours)</t>
  </si>
  <si>
    <t>LTHT (5-1 Hours)</t>
  </si>
  <si>
    <t>QT (11-9 Hours)</t>
  </si>
  <si>
    <t>Loan Fees</t>
  </si>
  <si>
    <t xml:space="preserve">Loan Fees </t>
  </si>
  <si>
    <t>Loan fees</t>
  </si>
  <si>
    <t>revised 11/08/2023</t>
  </si>
  <si>
    <t>3 Month PT</t>
  </si>
  <si>
    <t>On campus</t>
  </si>
  <si>
    <t>with parent</t>
  </si>
  <si>
    <t>on campus</t>
  </si>
  <si>
    <t>3 Month GRAD online</t>
  </si>
  <si>
    <t xml:space="preserve">2025-2026- PT </t>
  </si>
  <si>
    <t>Post BA - 2526</t>
  </si>
  <si>
    <t>FT Nursing 2526</t>
  </si>
  <si>
    <t>Clinical Nursing - 2526</t>
  </si>
  <si>
    <t>APMN - 2526</t>
  </si>
  <si>
    <t>SUMMER 2526 COA</t>
  </si>
  <si>
    <t>High</t>
  </si>
  <si>
    <t>double check spreadsheet by WB 06/05/2025</t>
  </si>
  <si>
    <t>double check amounts entered in RBRCOMP by WB 06/09/2025</t>
  </si>
  <si>
    <t>Full Time (9+ hours)</t>
  </si>
  <si>
    <t>3/4 Time (7-8Hours)</t>
  </si>
  <si>
    <t>Less than 1/2 Time (1-4Hours)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</si>
</sst>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4" xfId="0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1" fontId="0" fillId="0" borderId="9" xfId="0" applyNumberFormat="1" applyBorder="1" applyAlignment="1">
      <alignment horizontal="center"/>
    </xf>
    <xf numFmtId="1" fontId="0" fillId="0" borderId="0" xfId="0" applyNumberFormat="1"/>
    <xf numFmtId="1" fontId="0" fillId="0" borderId="0" xfId="0" applyNumberFormat="1" applyAlignment="1">
      <alignment horizontal="center"/>
    </xf>
    <xf numFmtId="0" fontId="2" fillId="0" borderId="0" xfId="0" applyFont="1"/>
    <xf numFmtId="1" fontId="0" fillId="0" borderId="14" xfId="0" applyNumberFormat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0" borderId="11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2" fillId="0" borderId="12" xfId="0" applyFont="1" applyBorder="1" applyAlignment="1">
      <alignment horizontal="center"/>
    </xf>
    <xf numFmtId="0" fontId="1" fillId="0" borderId="0" xfId="0" applyFont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1" fontId="3" fillId="0" borderId="0" xfId="0" applyNumberFormat="1" applyFont="1"/>
    <xf numFmtId="1" fontId="4" fillId="0" borderId="3" xfId="0" applyNumberFormat="1" applyFont="1" applyBorder="1" applyAlignment="1">
      <alignment horizontal="center"/>
    </xf>
    <xf numFmtId="1" fontId="4" fillId="0" borderId="8" xfId="0" applyNumberFormat="1" applyFont="1" applyBorder="1" applyAlignment="1">
      <alignment horizontal="center"/>
    </xf>
    <xf numFmtId="1" fontId="4" fillId="0" borderId="4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1" fontId="3" fillId="0" borderId="14" xfId="0" applyNumberFormat="1" applyFont="1" applyBorder="1" applyAlignment="1">
      <alignment horizontal="center"/>
    </xf>
    <xf numFmtId="0" fontId="1" fillId="0" borderId="0" xfId="0" applyFont="1"/>
    <xf numFmtId="0" fontId="1" fillId="0" borderId="6" xfId="0" applyFont="1" applyBorder="1"/>
    <xf numFmtId="1" fontId="4" fillId="2" borderId="2" xfId="0" applyNumberFormat="1" applyFont="1" applyFill="1" applyBorder="1" applyAlignment="1">
      <alignment horizontal="center"/>
    </xf>
    <xf numFmtId="1" fontId="4" fillId="2" borderId="3" xfId="0" applyNumberFormat="1" applyFont="1" applyFill="1" applyBorder="1" applyAlignment="1">
      <alignment horizontal="center"/>
    </xf>
    <xf numFmtId="1" fontId="4" fillId="2" borderId="4" xfId="0" applyNumberFormat="1" applyFont="1" applyFill="1" applyBorder="1" applyAlignment="1">
      <alignment horizontal="center"/>
    </xf>
    <xf numFmtId="1" fontId="4" fillId="2" borderId="9" xfId="0" applyNumberFormat="1" applyFont="1" applyFill="1" applyBorder="1" applyAlignment="1">
      <alignment horizontal="center"/>
    </xf>
    <xf numFmtId="1" fontId="4" fillId="2" borderId="7" xfId="0" applyNumberFormat="1" applyFont="1" applyFill="1" applyBorder="1" applyAlignment="1">
      <alignment horizontal="center"/>
    </xf>
    <xf numFmtId="1" fontId="4" fillId="2" borderId="8" xfId="0" applyNumberFormat="1" applyFont="1" applyFill="1" applyBorder="1" applyAlignment="1">
      <alignment horizontal="center"/>
    </xf>
    <xf numFmtId="6" fontId="4" fillId="2" borderId="0" xfId="0" applyNumberFormat="1" applyFont="1" applyFill="1" applyAlignment="1">
      <alignment horizontal="right"/>
    </xf>
    <xf numFmtId="6" fontId="4" fillId="2" borderId="0" xfId="0" applyNumberFormat="1" applyFont="1" applyFill="1"/>
    <xf numFmtId="0" fontId="5" fillId="0" borderId="0" xfId="0" applyFont="1"/>
    <xf numFmtId="0" fontId="2" fillId="0" borderId="3" xfId="0" applyFon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BCF02-C842-4E3D-A491-8A67D4B0B6DA}">
  <dimension ref="A2:A3"/>
  <sheetViews>
    <sheetView workbookViewId="0">
      <selection activeCell="A3" sqref="A3"/>
    </sheetView>
  </sheetViews>
  <sheetFormatPr defaultRowHeight="15" x14ac:dyDescent="0.25"/>
  <sheetData>
    <row r="2" spans="1:1" x14ac:dyDescent="0.25">
      <c r="A2" t="s">
        <v>90</v>
      </c>
    </row>
    <row r="3" spans="1:1" x14ac:dyDescent="0.25">
      <c r="A3" t="s">
        <v>91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22"/>
  <sheetViews>
    <sheetView workbookViewId="0">
      <selection activeCell="I12" sqref="I12"/>
    </sheetView>
  </sheetViews>
  <sheetFormatPr defaultRowHeight="15" x14ac:dyDescent="0.25"/>
  <cols>
    <col min="1" max="1" width="19.140625" customWidth="1"/>
  </cols>
  <sheetData>
    <row r="1" spans="1:12" ht="21" x14ac:dyDescent="0.35">
      <c r="A1" s="51" t="s">
        <v>87</v>
      </c>
    </row>
    <row r="2" spans="1:12" x14ac:dyDescent="0.25">
      <c r="B2" s="21"/>
      <c r="C2" s="21"/>
      <c r="E2" s="21"/>
      <c r="F2" s="21"/>
      <c r="H2" s="21"/>
      <c r="I2" s="21"/>
      <c r="K2" s="21"/>
      <c r="L2" s="21"/>
    </row>
    <row r="3" spans="1:12" x14ac:dyDescent="0.25">
      <c r="A3" s="13" t="s">
        <v>67</v>
      </c>
      <c r="B3" s="55" t="s">
        <v>38</v>
      </c>
      <c r="C3" s="54"/>
      <c r="D3" s="38"/>
      <c r="E3" s="54" t="s">
        <v>41</v>
      </c>
      <c r="F3" s="54"/>
      <c r="G3" s="38"/>
      <c r="H3" s="54" t="s">
        <v>39</v>
      </c>
      <c r="I3" s="54"/>
      <c r="J3" s="38"/>
      <c r="K3" s="54" t="s">
        <v>40</v>
      </c>
      <c r="L3" s="54"/>
    </row>
    <row r="4" spans="1:12" x14ac:dyDescent="0.25">
      <c r="B4" s="14" t="s">
        <v>13</v>
      </c>
      <c r="C4" s="14" t="s">
        <v>15</v>
      </c>
      <c r="D4" s="11"/>
      <c r="E4" s="14" t="s">
        <v>13</v>
      </c>
      <c r="F4" s="14" t="s">
        <v>15</v>
      </c>
      <c r="G4" s="11"/>
      <c r="H4" s="14" t="s">
        <v>13</v>
      </c>
      <c r="I4" s="14" t="s">
        <v>15</v>
      </c>
      <c r="J4" s="11"/>
      <c r="K4" s="14" t="s">
        <v>13</v>
      </c>
      <c r="L4" s="14" t="s">
        <v>15</v>
      </c>
    </row>
    <row r="5" spans="1:12" x14ac:dyDescent="0.25">
      <c r="A5" t="s">
        <v>1</v>
      </c>
      <c r="B5" s="5">
        <f>B16*2</f>
        <v>4390</v>
      </c>
      <c r="C5" s="5">
        <f>B5</f>
        <v>4390</v>
      </c>
      <c r="D5" s="9"/>
      <c r="E5" s="6">
        <f>E16*2</f>
        <v>3658</v>
      </c>
      <c r="F5" s="6">
        <f>E5</f>
        <v>3658</v>
      </c>
      <c r="G5" s="9"/>
      <c r="H5" s="6">
        <f>H16*2</f>
        <v>2196</v>
      </c>
      <c r="I5" s="6">
        <f>H5</f>
        <v>2196</v>
      </c>
      <c r="J5" s="9"/>
      <c r="K5" s="6">
        <v>1464</v>
      </c>
      <c r="L5" s="5">
        <f>K5</f>
        <v>1464</v>
      </c>
    </row>
    <row r="6" spans="1:12" x14ac:dyDescent="0.25">
      <c r="A6" t="s">
        <v>57</v>
      </c>
      <c r="B6" s="6">
        <v>4297</v>
      </c>
      <c r="C6" s="6">
        <v>12085</v>
      </c>
      <c r="D6" s="9"/>
      <c r="E6" s="6">
        <f t="shared" ref="E6:F10" si="0">B6</f>
        <v>4297</v>
      </c>
      <c r="F6" s="6">
        <f t="shared" si="0"/>
        <v>12085</v>
      </c>
      <c r="G6" s="9"/>
      <c r="H6" s="6">
        <f t="shared" ref="H6:I10" si="1">B6</f>
        <v>4297</v>
      </c>
      <c r="I6" s="6">
        <f t="shared" si="1"/>
        <v>12085</v>
      </c>
      <c r="J6" s="9"/>
      <c r="K6" s="6">
        <f>B6*0</f>
        <v>0</v>
      </c>
      <c r="L6" s="6">
        <f>C6*0</f>
        <v>0</v>
      </c>
    </row>
    <row r="7" spans="1:12" x14ac:dyDescent="0.25">
      <c r="A7" t="s">
        <v>58</v>
      </c>
      <c r="B7" s="6">
        <v>1385</v>
      </c>
      <c r="C7" s="6">
        <v>1385</v>
      </c>
      <c r="D7" s="9"/>
      <c r="E7" s="6">
        <f t="shared" si="0"/>
        <v>1385</v>
      </c>
      <c r="F7" s="6">
        <f t="shared" si="0"/>
        <v>1385</v>
      </c>
      <c r="G7" s="9"/>
      <c r="H7" s="6">
        <f t="shared" si="1"/>
        <v>1385</v>
      </c>
      <c r="I7" s="6">
        <f t="shared" si="1"/>
        <v>1385</v>
      </c>
      <c r="J7" s="9"/>
      <c r="K7" s="6">
        <f>B7*0.5</f>
        <v>692.5</v>
      </c>
      <c r="L7" s="6">
        <f>C7*0.5</f>
        <v>692.5</v>
      </c>
    </row>
    <row r="8" spans="1:12" x14ac:dyDescent="0.25">
      <c r="A8" t="s">
        <v>3</v>
      </c>
      <c r="B8" s="6">
        <v>2665</v>
      </c>
      <c r="C8" s="6">
        <v>2665</v>
      </c>
      <c r="D8" s="9"/>
      <c r="E8" s="6">
        <f t="shared" si="0"/>
        <v>2665</v>
      </c>
      <c r="F8" s="6">
        <f t="shared" si="0"/>
        <v>2665</v>
      </c>
      <c r="G8" s="9"/>
      <c r="H8" s="6">
        <f t="shared" si="1"/>
        <v>2665</v>
      </c>
      <c r="I8" s="6">
        <f t="shared" si="1"/>
        <v>2665</v>
      </c>
      <c r="J8" s="9"/>
      <c r="K8" s="6">
        <f>B8*0</f>
        <v>0</v>
      </c>
      <c r="L8" s="6">
        <f>C8*0</f>
        <v>0</v>
      </c>
    </row>
    <row r="9" spans="1:12" x14ac:dyDescent="0.25">
      <c r="A9" t="s">
        <v>2</v>
      </c>
      <c r="B9" s="6">
        <v>3650</v>
      </c>
      <c r="C9" s="6">
        <v>3650</v>
      </c>
      <c r="D9" s="9"/>
      <c r="E9" s="6">
        <f t="shared" si="0"/>
        <v>3650</v>
      </c>
      <c r="F9" s="6">
        <f t="shared" si="0"/>
        <v>3650</v>
      </c>
      <c r="G9" s="9"/>
      <c r="H9" s="6">
        <f t="shared" si="1"/>
        <v>3650</v>
      </c>
      <c r="I9" s="6">
        <f t="shared" si="1"/>
        <v>3650</v>
      </c>
      <c r="J9" s="9"/>
      <c r="K9" s="6">
        <f>B9</f>
        <v>3650</v>
      </c>
      <c r="L9" s="6">
        <f>C9</f>
        <v>3650</v>
      </c>
    </row>
    <row r="10" spans="1:12" ht="15.75" thickBot="1" x14ac:dyDescent="0.3">
      <c r="A10" t="s">
        <v>74</v>
      </c>
      <c r="B10" s="7">
        <v>52</v>
      </c>
      <c r="C10" s="7">
        <v>52</v>
      </c>
      <c r="E10" s="8">
        <f t="shared" si="0"/>
        <v>52</v>
      </c>
      <c r="F10" s="8">
        <f t="shared" si="0"/>
        <v>52</v>
      </c>
      <c r="G10" s="9"/>
      <c r="H10" s="8">
        <f t="shared" si="1"/>
        <v>52</v>
      </c>
      <c r="I10" s="8">
        <f t="shared" si="1"/>
        <v>52</v>
      </c>
      <c r="J10" s="9"/>
      <c r="K10" s="8"/>
      <c r="L10" s="8"/>
    </row>
    <row r="11" spans="1:12" ht="15.75" thickTop="1" x14ac:dyDescent="0.25">
      <c r="A11" t="s">
        <v>4</v>
      </c>
      <c r="B11" s="17">
        <f>B5+B6+B7+B9+B8+B10</f>
        <v>16439</v>
      </c>
      <c r="C11" s="17">
        <f>C5+C6+C7+C9+C8+C10</f>
        <v>24227</v>
      </c>
      <c r="E11" s="17">
        <f>E5+E6+E7+E8+E9+E10</f>
        <v>15707</v>
      </c>
      <c r="F11" s="17">
        <f>F5+F6+F7+F8+F9+F10</f>
        <v>23495</v>
      </c>
      <c r="G11" s="9"/>
      <c r="H11" s="17">
        <f>H5+H6+H7+H9+H8+H10</f>
        <v>14245</v>
      </c>
      <c r="I11" s="17">
        <f>I5+I6+I7+I9+I8+I10</f>
        <v>22033</v>
      </c>
      <c r="J11" s="9"/>
      <c r="K11" s="17">
        <f>K5+K6+K7+K9+K8</f>
        <v>5806.5</v>
      </c>
      <c r="L11" s="17">
        <f>L5+L6+L7+L9+L8</f>
        <v>5806.5</v>
      </c>
    </row>
    <row r="12" spans="1:12" x14ac:dyDescent="0.25">
      <c r="B12" s="21"/>
      <c r="C12" s="21"/>
      <c r="D12" s="21"/>
      <c r="F12" s="21"/>
      <c r="G12" s="21"/>
      <c r="H12" s="21"/>
      <c r="J12" s="21"/>
      <c r="K12" s="21"/>
      <c r="L12" s="21"/>
    </row>
    <row r="13" spans="1:12" x14ac:dyDescent="0.25">
      <c r="B13" s="21"/>
      <c r="C13" s="21"/>
      <c r="D13" s="21"/>
      <c r="F13" s="21"/>
      <c r="G13" s="21"/>
      <c r="H13" s="21"/>
      <c r="J13" s="21"/>
      <c r="K13" s="21"/>
      <c r="L13" s="21"/>
    </row>
    <row r="14" spans="1:12" x14ac:dyDescent="0.25">
      <c r="A14" s="13" t="s">
        <v>68</v>
      </c>
      <c r="B14" s="55" t="s">
        <v>38</v>
      </c>
      <c r="C14" s="54"/>
      <c r="D14" s="38"/>
      <c r="E14" s="54" t="s">
        <v>41</v>
      </c>
      <c r="F14" s="54"/>
      <c r="G14" s="38"/>
      <c r="H14" s="54" t="s">
        <v>39</v>
      </c>
      <c r="I14" s="54"/>
      <c r="J14" s="38"/>
      <c r="K14" s="54" t="s">
        <v>40</v>
      </c>
      <c r="L14" s="54"/>
    </row>
    <row r="15" spans="1:12" x14ac:dyDescent="0.25">
      <c r="B15" s="14" t="s">
        <v>13</v>
      </c>
      <c r="C15" s="14" t="s">
        <v>15</v>
      </c>
      <c r="D15" s="11"/>
      <c r="E15" s="14" t="s">
        <v>13</v>
      </c>
      <c r="F15" s="14" t="s">
        <v>15</v>
      </c>
      <c r="G15" s="11"/>
      <c r="H15" s="14" t="s">
        <v>13</v>
      </c>
      <c r="I15" s="14" t="s">
        <v>15</v>
      </c>
      <c r="J15" s="11"/>
      <c r="K15" s="14" t="s">
        <v>13</v>
      </c>
      <c r="L15" s="14" t="s">
        <v>15</v>
      </c>
    </row>
    <row r="16" spans="1:12" x14ac:dyDescent="0.25">
      <c r="A16" t="s">
        <v>1</v>
      </c>
      <c r="B16" s="5">
        <v>2195</v>
      </c>
      <c r="C16" s="5">
        <f>B16</f>
        <v>2195</v>
      </c>
      <c r="D16" s="9"/>
      <c r="E16" s="6">
        <v>1829</v>
      </c>
      <c r="F16" s="5">
        <f>E16</f>
        <v>1829</v>
      </c>
      <c r="G16" s="9"/>
      <c r="H16" s="6">
        <v>1098</v>
      </c>
      <c r="I16" s="6">
        <f>H16</f>
        <v>1098</v>
      </c>
      <c r="J16" s="9"/>
      <c r="K16" s="6">
        <v>732</v>
      </c>
      <c r="L16" s="5">
        <f>K16</f>
        <v>732</v>
      </c>
    </row>
    <row r="17" spans="1:12" x14ac:dyDescent="0.25">
      <c r="A17" t="s">
        <v>57</v>
      </c>
      <c r="B17" s="6">
        <f>B6/2</f>
        <v>2148.5</v>
      </c>
      <c r="C17" s="6">
        <f>C6/2</f>
        <v>6042.5</v>
      </c>
      <c r="D17" s="9"/>
      <c r="E17" s="6">
        <f>B17</f>
        <v>2148.5</v>
      </c>
      <c r="F17" s="6">
        <f>C17</f>
        <v>6042.5</v>
      </c>
      <c r="G17" s="9"/>
      <c r="H17" s="6">
        <f t="shared" ref="H17:I20" si="2">B17</f>
        <v>2148.5</v>
      </c>
      <c r="I17" s="6">
        <f t="shared" si="2"/>
        <v>6042.5</v>
      </c>
      <c r="J17" s="9"/>
      <c r="K17" s="6">
        <f>B17*0</f>
        <v>0</v>
      </c>
      <c r="L17" s="6">
        <f>C17*0</f>
        <v>0</v>
      </c>
    </row>
    <row r="18" spans="1:12" x14ac:dyDescent="0.25">
      <c r="A18" t="s">
        <v>58</v>
      </c>
      <c r="B18" s="6">
        <f>B7/2</f>
        <v>692.5</v>
      </c>
      <c r="C18" s="6">
        <f>B18</f>
        <v>692.5</v>
      </c>
      <c r="D18" s="9"/>
      <c r="E18" s="6">
        <v>650</v>
      </c>
      <c r="F18" s="6">
        <f>C18</f>
        <v>692.5</v>
      </c>
      <c r="G18" s="9"/>
      <c r="H18" s="6">
        <f t="shared" si="2"/>
        <v>692.5</v>
      </c>
      <c r="I18" s="6">
        <f t="shared" si="2"/>
        <v>692.5</v>
      </c>
      <c r="J18" s="9"/>
      <c r="K18" s="6">
        <f>B18*0.5</f>
        <v>346.25</v>
      </c>
      <c r="L18" s="6">
        <f>C18*0.5</f>
        <v>346.25</v>
      </c>
    </row>
    <row r="19" spans="1:12" x14ac:dyDescent="0.25">
      <c r="A19" t="s">
        <v>3</v>
      </c>
      <c r="B19" s="6">
        <f>B8/2</f>
        <v>1332.5</v>
      </c>
      <c r="C19" s="6">
        <f>C8/2</f>
        <v>1332.5</v>
      </c>
      <c r="D19" s="9"/>
      <c r="E19" s="6">
        <f>B19</f>
        <v>1332.5</v>
      </c>
      <c r="F19" s="6">
        <f>C19</f>
        <v>1332.5</v>
      </c>
      <c r="G19" s="9"/>
      <c r="H19" s="6">
        <f t="shared" si="2"/>
        <v>1332.5</v>
      </c>
      <c r="I19" s="6">
        <f t="shared" si="2"/>
        <v>1332.5</v>
      </c>
      <c r="J19" s="9"/>
      <c r="K19" s="6">
        <f>B19*0</f>
        <v>0</v>
      </c>
      <c r="L19" s="6">
        <f>C19*0</f>
        <v>0</v>
      </c>
    </row>
    <row r="20" spans="1:12" x14ac:dyDescent="0.25">
      <c r="A20" t="s">
        <v>2</v>
      </c>
      <c r="B20" s="6">
        <v>1712</v>
      </c>
      <c r="C20" s="6">
        <f>C9/2</f>
        <v>1825</v>
      </c>
      <c r="D20" s="9"/>
      <c r="E20" s="6">
        <f>B20</f>
        <v>1712</v>
      </c>
      <c r="F20" s="6">
        <f>C20</f>
        <v>1825</v>
      </c>
      <c r="G20" s="9"/>
      <c r="H20" s="6">
        <f t="shared" si="2"/>
        <v>1712</v>
      </c>
      <c r="I20" s="6">
        <f t="shared" si="2"/>
        <v>1825</v>
      </c>
      <c r="J20" s="9"/>
      <c r="K20" s="6">
        <f>B20</f>
        <v>1712</v>
      </c>
      <c r="L20" s="6">
        <f>C20</f>
        <v>1825</v>
      </c>
    </row>
    <row r="21" spans="1:12" ht="15.75" thickBot="1" x14ac:dyDescent="0.3">
      <c r="A21" t="s">
        <v>74</v>
      </c>
      <c r="B21" s="1">
        <v>26</v>
      </c>
      <c r="C21" s="7">
        <v>26</v>
      </c>
      <c r="D21" s="21"/>
      <c r="E21" s="7">
        <v>26</v>
      </c>
      <c r="F21" s="7">
        <v>26</v>
      </c>
      <c r="G21" s="21"/>
      <c r="H21" s="7">
        <v>26</v>
      </c>
      <c r="I21" s="7">
        <v>26</v>
      </c>
      <c r="J21" s="21"/>
      <c r="K21" s="7"/>
      <c r="L21" s="7"/>
    </row>
    <row r="22" spans="1:12" ht="15.75" thickTop="1" x14ac:dyDescent="0.25">
      <c r="A22" t="s">
        <v>4</v>
      </c>
      <c r="B22" s="18">
        <f>SUM(B16:B21)</f>
        <v>8106.5</v>
      </c>
      <c r="C22" s="18">
        <f>SUM(C16:C21)</f>
        <v>12113.5</v>
      </c>
      <c r="E22" s="18">
        <f>SUM(E16:E21)</f>
        <v>7698</v>
      </c>
      <c r="F22" s="18">
        <f>SUM(F16:F21)</f>
        <v>11747.5</v>
      </c>
      <c r="G22" s="9"/>
      <c r="H22" s="18">
        <f>SUM(H16:H21)</f>
        <v>7009.5</v>
      </c>
      <c r="I22" s="18">
        <f>SUM(I16:I21)</f>
        <v>11016.5</v>
      </c>
      <c r="J22" s="9"/>
      <c r="K22" s="18">
        <f>SUM(K16:K21)</f>
        <v>2790.25</v>
      </c>
      <c r="L22" s="18">
        <f>SUM(L16:L21)</f>
        <v>2903.25</v>
      </c>
    </row>
  </sheetData>
  <mergeCells count="8">
    <mergeCell ref="B3:C3"/>
    <mergeCell ref="E3:F3"/>
    <mergeCell ref="H3:I3"/>
    <mergeCell ref="K3:L3"/>
    <mergeCell ref="B14:C14"/>
    <mergeCell ref="E14:F14"/>
    <mergeCell ref="H14:I14"/>
    <mergeCell ref="K14:L14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3:L23"/>
  <sheetViews>
    <sheetView workbookViewId="0">
      <selection activeCell="I13" sqref="I13"/>
    </sheetView>
  </sheetViews>
  <sheetFormatPr defaultRowHeight="15" x14ac:dyDescent="0.25"/>
  <cols>
    <col min="1" max="1" width="21.7109375" customWidth="1"/>
  </cols>
  <sheetData>
    <row r="3" spans="1:12" x14ac:dyDescent="0.25">
      <c r="B3" s="21"/>
      <c r="C3" s="21"/>
      <c r="E3" s="21"/>
      <c r="F3" s="21"/>
      <c r="H3" s="21"/>
      <c r="I3" s="21"/>
      <c r="K3" s="21"/>
      <c r="L3" s="21"/>
    </row>
    <row r="4" spans="1:12" x14ac:dyDescent="0.25">
      <c r="A4" s="13" t="s">
        <v>69</v>
      </c>
      <c r="B4" s="55" t="s">
        <v>38</v>
      </c>
      <c r="C4" s="54"/>
      <c r="D4" s="38"/>
      <c r="E4" s="54" t="s">
        <v>41</v>
      </c>
      <c r="F4" s="54"/>
      <c r="G4" s="38"/>
      <c r="H4" s="54" t="s">
        <v>39</v>
      </c>
      <c r="I4" s="54"/>
      <c r="J4" s="38"/>
      <c r="K4" s="54" t="s">
        <v>40</v>
      </c>
      <c r="L4" s="54"/>
    </row>
    <row r="5" spans="1:12" x14ac:dyDescent="0.25">
      <c r="B5" s="14" t="s">
        <v>13</v>
      </c>
      <c r="C5" s="14" t="s">
        <v>15</v>
      </c>
      <c r="D5" s="11"/>
      <c r="E5" s="14" t="s">
        <v>13</v>
      </c>
      <c r="F5" s="14" t="s">
        <v>15</v>
      </c>
      <c r="G5" s="11"/>
      <c r="H5" s="14" t="s">
        <v>13</v>
      </c>
      <c r="I5" s="14" t="s">
        <v>15</v>
      </c>
      <c r="J5" s="11"/>
      <c r="K5" s="14" t="s">
        <v>13</v>
      </c>
      <c r="L5" s="14" t="s">
        <v>15</v>
      </c>
    </row>
    <row r="6" spans="1:12" x14ac:dyDescent="0.25">
      <c r="A6" t="s">
        <v>1</v>
      </c>
      <c r="B6" s="5">
        <v>6000</v>
      </c>
      <c r="C6" s="5">
        <f>B6</f>
        <v>6000</v>
      </c>
      <c r="D6" s="9"/>
      <c r="E6" s="6">
        <f>5000</f>
        <v>5000</v>
      </c>
      <c r="F6" s="6">
        <f>E6</f>
        <v>5000</v>
      </c>
      <c r="G6" s="9"/>
      <c r="H6" s="6">
        <f>3000</f>
        <v>3000</v>
      </c>
      <c r="I6" s="6">
        <f>H6</f>
        <v>3000</v>
      </c>
      <c r="J6" s="9"/>
      <c r="K6" s="6">
        <v>2000</v>
      </c>
      <c r="L6" s="5">
        <f>K6</f>
        <v>2000</v>
      </c>
    </row>
    <row r="7" spans="1:12" x14ac:dyDescent="0.25">
      <c r="A7" t="s">
        <v>57</v>
      </c>
      <c r="B7" s="6">
        <v>4297</v>
      </c>
      <c r="C7" s="6">
        <v>12085</v>
      </c>
      <c r="D7" s="9"/>
      <c r="E7" s="6">
        <f t="shared" ref="E7:F11" si="0">B7</f>
        <v>4297</v>
      </c>
      <c r="F7" s="6">
        <f t="shared" si="0"/>
        <v>12085</v>
      </c>
      <c r="G7" s="9"/>
      <c r="H7" s="6">
        <f t="shared" ref="H7:I11" si="1">B7</f>
        <v>4297</v>
      </c>
      <c r="I7" s="6">
        <f t="shared" si="1"/>
        <v>12085</v>
      </c>
      <c r="J7" s="9"/>
      <c r="K7" s="6">
        <f>B7*0</f>
        <v>0</v>
      </c>
      <c r="L7" s="6">
        <f>C7*0</f>
        <v>0</v>
      </c>
    </row>
    <row r="8" spans="1:12" x14ac:dyDescent="0.25">
      <c r="A8" t="s">
        <v>58</v>
      </c>
      <c r="B8" s="6">
        <v>1385</v>
      </c>
      <c r="C8" s="6">
        <v>1385</v>
      </c>
      <c r="D8" s="9"/>
      <c r="E8" s="6">
        <f t="shared" si="0"/>
        <v>1385</v>
      </c>
      <c r="F8" s="6">
        <f t="shared" si="0"/>
        <v>1385</v>
      </c>
      <c r="G8" s="9"/>
      <c r="H8" s="6">
        <f t="shared" si="1"/>
        <v>1385</v>
      </c>
      <c r="I8" s="6">
        <f t="shared" si="1"/>
        <v>1385</v>
      </c>
      <c r="J8" s="9"/>
      <c r="K8" s="6">
        <f>B8*0.5</f>
        <v>692.5</v>
      </c>
      <c r="L8" s="6">
        <f>C8*0.5</f>
        <v>692.5</v>
      </c>
    </row>
    <row r="9" spans="1:12" x14ac:dyDescent="0.25">
      <c r="A9" t="s">
        <v>3</v>
      </c>
      <c r="B9" s="6">
        <v>2665</v>
      </c>
      <c r="C9" s="6">
        <v>2665</v>
      </c>
      <c r="D9" s="9"/>
      <c r="E9" s="6">
        <f t="shared" si="0"/>
        <v>2665</v>
      </c>
      <c r="F9" s="6">
        <f t="shared" si="0"/>
        <v>2665</v>
      </c>
      <c r="G9" s="9"/>
      <c r="H9" s="6">
        <f t="shared" si="1"/>
        <v>2665</v>
      </c>
      <c r="I9" s="6">
        <f t="shared" si="1"/>
        <v>2665</v>
      </c>
      <c r="J9" s="9"/>
      <c r="K9" s="6">
        <f>B9*0</f>
        <v>0</v>
      </c>
      <c r="L9" s="6">
        <f>C9*0</f>
        <v>0</v>
      </c>
    </row>
    <row r="10" spans="1:12" x14ac:dyDescent="0.25">
      <c r="A10" t="s">
        <v>2</v>
      </c>
      <c r="B10" s="6">
        <v>3650</v>
      </c>
      <c r="C10" s="6">
        <v>3650</v>
      </c>
      <c r="D10" s="9"/>
      <c r="E10" s="6">
        <f t="shared" si="0"/>
        <v>3650</v>
      </c>
      <c r="F10" s="6">
        <f t="shared" si="0"/>
        <v>3650</v>
      </c>
      <c r="G10" s="9"/>
      <c r="H10" s="6">
        <f t="shared" si="1"/>
        <v>3650</v>
      </c>
      <c r="I10" s="6">
        <f t="shared" si="1"/>
        <v>3650</v>
      </c>
      <c r="J10" s="9"/>
      <c r="K10" s="6">
        <f>B10</f>
        <v>3650</v>
      </c>
      <c r="L10" s="6">
        <f>C10</f>
        <v>3650</v>
      </c>
    </row>
    <row r="11" spans="1:12" ht="15.75" thickBot="1" x14ac:dyDescent="0.3">
      <c r="A11" t="s">
        <v>74</v>
      </c>
      <c r="B11" s="7">
        <v>52</v>
      </c>
      <c r="C11" s="7">
        <v>52</v>
      </c>
      <c r="E11" s="8">
        <f t="shared" si="0"/>
        <v>52</v>
      </c>
      <c r="F11" s="8">
        <f t="shared" si="0"/>
        <v>52</v>
      </c>
      <c r="G11" s="9"/>
      <c r="H11" s="8">
        <f t="shared" si="1"/>
        <v>52</v>
      </c>
      <c r="I11" s="8">
        <f t="shared" si="1"/>
        <v>52</v>
      </c>
      <c r="J11" s="9"/>
      <c r="K11" s="8"/>
      <c r="L11" s="8"/>
    </row>
    <row r="12" spans="1:12" ht="15.75" thickTop="1" x14ac:dyDescent="0.25">
      <c r="A12" t="s">
        <v>4</v>
      </c>
      <c r="B12" s="17">
        <f>B6+B7+B8+B10+B9+B11</f>
        <v>18049</v>
      </c>
      <c r="C12" s="17">
        <f>C6+C7+C8+C10+C9+C11</f>
        <v>25837</v>
      </c>
      <c r="E12" s="17">
        <f>E6+E7+E8+E9+E10+E11</f>
        <v>17049</v>
      </c>
      <c r="F12" s="17">
        <f>F6+F7+F8+F9+F10+F11</f>
        <v>24837</v>
      </c>
      <c r="G12" s="9"/>
      <c r="H12" s="17">
        <f>H6+H7+H8+H10+H9+H11</f>
        <v>15049</v>
      </c>
      <c r="I12" s="17">
        <f>I6+I7+I8+I10+I9+I11</f>
        <v>22837</v>
      </c>
      <c r="J12" s="9"/>
      <c r="K12" s="17">
        <f>K6+K7+K8+K10+K9</f>
        <v>6342.5</v>
      </c>
      <c r="L12" s="17">
        <f>L6+L7+L8+L10+L9</f>
        <v>6342.5</v>
      </c>
    </row>
    <row r="13" spans="1:12" x14ac:dyDescent="0.25">
      <c r="B13" s="21"/>
      <c r="C13" s="21"/>
      <c r="D13" s="21"/>
      <c r="F13" s="21"/>
      <c r="G13" s="21"/>
      <c r="H13" s="21"/>
      <c r="J13" s="21"/>
      <c r="K13" s="21"/>
      <c r="L13" s="21"/>
    </row>
    <row r="14" spans="1:12" x14ac:dyDescent="0.25">
      <c r="B14" s="21"/>
      <c r="C14" s="21"/>
      <c r="D14" s="21"/>
      <c r="F14" s="21"/>
      <c r="G14" s="21"/>
      <c r="H14" s="21"/>
      <c r="J14" s="21"/>
      <c r="K14" s="21"/>
      <c r="L14" s="21"/>
    </row>
    <row r="15" spans="1:12" x14ac:dyDescent="0.25">
      <c r="A15" s="13" t="s">
        <v>70</v>
      </c>
      <c r="B15" s="55" t="s">
        <v>38</v>
      </c>
      <c r="C15" s="54"/>
      <c r="D15" s="38"/>
      <c r="E15" s="54" t="s">
        <v>41</v>
      </c>
      <c r="F15" s="54"/>
      <c r="G15" s="38"/>
      <c r="H15" s="54" t="s">
        <v>39</v>
      </c>
      <c r="I15" s="54"/>
      <c r="J15" s="38"/>
      <c r="K15" s="54" t="s">
        <v>40</v>
      </c>
      <c r="L15" s="54"/>
    </row>
    <row r="16" spans="1:12" x14ac:dyDescent="0.25">
      <c r="B16" s="14" t="s">
        <v>13</v>
      </c>
      <c r="C16" s="14" t="s">
        <v>15</v>
      </c>
      <c r="D16" s="11"/>
      <c r="E16" s="14" t="s">
        <v>13</v>
      </c>
      <c r="F16" s="14" t="s">
        <v>15</v>
      </c>
      <c r="G16" s="11"/>
      <c r="H16" s="14" t="s">
        <v>13</v>
      </c>
      <c r="I16" s="14" t="s">
        <v>15</v>
      </c>
      <c r="J16" s="11"/>
      <c r="K16" s="14" t="s">
        <v>13</v>
      </c>
      <c r="L16" s="14" t="s">
        <v>15</v>
      </c>
    </row>
    <row r="17" spans="1:12" x14ac:dyDescent="0.25">
      <c r="A17" t="s">
        <v>1</v>
      </c>
      <c r="B17" s="5">
        <v>3000</v>
      </c>
      <c r="C17" s="5">
        <f>B17</f>
        <v>3000</v>
      </c>
      <c r="D17" s="9"/>
      <c r="E17" s="6">
        <v>2500</v>
      </c>
      <c r="F17" s="5">
        <f>E17</f>
        <v>2500</v>
      </c>
      <c r="G17" s="9"/>
      <c r="H17" s="6">
        <v>1500</v>
      </c>
      <c r="I17" s="6">
        <f>H17</f>
        <v>1500</v>
      </c>
      <c r="J17" s="9"/>
      <c r="K17" s="6">
        <v>1000</v>
      </c>
      <c r="L17" s="5">
        <f>K17</f>
        <v>1000</v>
      </c>
    </row>
    <row r="18" spans="1:12" x14ac:dyDescent="0.25">
      <c r="A18" t="s">
        <v>57</v>
      </c>
      <c r="B18" s="6">
        <f>B7/2</f>
        <v>2148.5</v>
      </c>
      <c r="C18" s="6">
        <f>C7/2</f>
        <v>6042.5</v>
      </c>
      <c r="D18" s="9"/>
      <c r="E18" s="6">
        <f t="shared" ref="E18:F21" si="2">B18</f>
        <v>2148.5</v>
      </c>
      <c r="F18" s="6">
        <f t="shared" si="2"/>
        <v>6042.5</v>
      </c>
      <c r="G18" s="9"/>
      <c r="H18" s="6">
        <f t="shared" ref="H18:I21" si="3">B18</f>
        <v>2148.5</v>
      </c>
      <c r="I18" s="6">
        <f t="shared" si="3"/>
        <v>6042.5</v>
      </c>
      <c r="J18" s="9"/>
      <c r="K18" s="6">
        <f>B18*0</f>
        <v>0</v>
      </c>
      <c r="L18" s="6">
        <f>C18*0</f>
        <v>0</v>
      </c>
    </row>
    <row r="19" spans="1:12" x14ac:dyDescent="0.25">
      <c r="A19" t="s">
        <v>58</v>
      </c>
      <c r="B19" s="6">
        <f>B8/2</f>
        <v>692.5</v>
      </c>
      <c r="C19" s="6">
        <f>B19</f>
        <v>692.5</v>
      </c>
      <c r="D19" s="9"/>
      <c r="E19" s="6">
        <f t="shared" si="2"/>
        <v>692.5</v>
      </c>
      <c r="F19" s="6">
        <f t="shared" si="2"/>
        <v>692.5</v>
      </c>
      <c r="G19" s="9"/>
      <c r="H19" s="6">
        <f t="shared" si="3"/>
        <v>692.5</v>
      </c>
      <c r="I19" s="6">
        <f t="shared" si="3"/>
        <v>692.5</v>
      </c>
      <c r="J19" s="9"/>
      <c r="K19" s="6">
        <f>B19*0.5</f>
        <v>346.25</v>
      </c>
      <c r="L19" s="6">
        <f>C19*0.5</f>
        <v>346.25</v>
      </c>
    </row>
    <row r="20" spans="1:12" x14ac:dyDescent="0.25">
      <c r="A20" t="s">
        <v>3</v>
      </c>
      <c r="B20" s="6">
        <f>B9/2</f>
        <v>1332.5</v>
      </c>
      <c r="C20" s="6">
        <f>C9/2</f>
        <v>1332.5</v>
      </c>
      <c r="D20" s="9"/>
      <c r="E20" s="6">
        <f t="shared" si="2"/>
        <v>1332.5</v>
      </c>
      <c r="F20" s="6">
        <f t="shared" si="2"/>
        <v>1332.5</v>
      </c>
      <c r="G20" s="9"/>
      <c r="H20" s="6">
        <f t="shared" si="3"/>
        <v>1332.5</v>
      </c>
      <c r="I20" s="6">
        <f t="shared" si="3"/>
        <v>1332.5</v>
      </c>
      <c r="J20" s="9"/>
      <c r="K20" s="6">
        <f>B20*0</f>
        <v>0</v>
      </c>
      <c r="L20" s="6">
        <f>C20*0</f>
        <v>0</v>
      </c>
    </row>
    <row r="21" spans="1:12" x14ac:dyDescent="0.25">
      <c r="A21" t="s">
        <v>2</v>
      </c>
      <c r="B21" s="6">
        <v>1712</v>
      </c>
      <c r="C21" s="6">
        <f>C10/2</f>
        <v>1825</v>
      </c>
      <c r="D21" s="9"/>
      <c r="E21" s="6">
        <f t="shared" si="2"/>
        <v>1712</v>
      </c>
      <c r="F21" s="6">
        <f t="shared" si="2"/>
        <v>1825</v>
      </c>
      <c r="G21" s="9"/>
      <c r="H21" s="6">
        <f t="shared" si="3"/>
        <v>1712</v>
      </c>
      <c r="I21" s="6">
        <f t="shared" si="3"/>
        <v>1825</v>
      </c>
      <c r="J21" s="9"/>
      <c r="K21" s="6">
        <f>B21</f>
        <v>1712</v>
      </c>
      <c r="L21" s="6">
        <f>C21</f>
        <v>1825</v>
      </c>
    </row>
    <row r="22" spans="1:12" ht="15.75" thickBot="1" x14ac:dyDescent="0.3">
      <c r="A22" t="s">
        <v>74</v>
      </c>
      <c r="B22" s="1">
        <v>26</v>
      </c>
      <c r="C22" s="7">
        <v>26</v>
      </c>
      <c r="D22" s="21"/>
      <c r="E22" s="7">
        <v>26</v>
      </c>
      <c r="F22" s="7">
        <v>26</v>
      </c>
      <c r="G22" s="21"/>
      <c r="H22" s="7">
        <v>26</v>
      </c>
      <c r="I22" s="7">
        <v>26</v>
      </c>
      <c r="J22" s="21"/>
      <c r="K22" s="7"/>
      <c r="L22" s="7"/>
    </row>
    <row r="23" spans="1:12" ht="15.75" thickTop="1" x14ac:dyDescent="0.25">
      <c r="A23" t="s">
        <v>4</v>
      </c>
      <c r="B23" s="18">
        <f>SUM(B17:B22)</f>
        <v>8911.5</v>
      </c>
      <c r="C23" s="18">
        <f>SUM(C17:C22)</f>
        <v>12918.5</v>
      </c>
      <c r="E23" s="18">
        <f>SUM(E17:E22)</f>
        <v>8411.5</v>
      </c>
      <c r="F23" s="18">
        <f>SUM(F17:F22)</f>
        <v>12418.5</v>
      </c>
      <c r="G23" s="9"/>
      <c r="H23" s="18">
        <f>SUM(H17:H22)</f>
        <v>7411.5</v>
      </c>
      <c r="I23" s="18">
        <f>SUM(I17:I22)</f>
        <v>11418.5</v>
      </c>
      <c r="J23" s="9"/>
      <c r="K23" s="18">
        <f>SUM(K17:K22)</f>
        <v>3058.25</v>
      </c>
      <c r="L23" s="18">
        <f>SUM(L17:L22)</f>
        <v>3171.25</v>
      </c>
    </row>
  </sheetData>
  <mergeCells count="8">
    <mergeCell ref="B4:C4"/>
    <mergeCell ref="E4:F4"/>
    <mergeCell ref="H4:I4"/>
    <mergeCell ref="K4:L4"/>
    <mergeCell ref="B15:C15"/>
    <mergeCell ref="E15:F15"/>
    <mergeCell ref="H15:I15"/>
    <mergeCell ref="K15:L15"/>
  </mergeCell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1DA24-1478-4C76-ADA2-969DBC533499}">
  <dimension ref="A3:P30"/>
  <sheetViews>
    <sheetView workbookViewId="0">
      <selection activeCell="D51" sqref="D49:D51"/>
    </sheetView>
  </sheetViews>
  <sheetFormatPr defaultRowHeight="15" x14ac:dyDescent="0.25"/>
  <cols>
    <col min="1" max="1" width="15.7109375" customWidth="1"/>
  </cols>
  <sheetData>
    <row r="3" spans="1:16" x14ac:dyDescent="0.25">
      <c r="A3" s="13" t="s">
        <v>7</v>
      </c>
      <c r="B3" s="53" t="s">
        <v>42</v>
      </c>
      <c r="C3" s="53"/>
      <c r="D3" s="53"/>
      <c r="F3" s="53" t="s">
        <v>12</v>
      </c>
      <c r="G3" s="53"/>
      <c r="H3" s="53"/>
      <c r="J3" s="53" t="s">
        <v>17</v>
      </c>
      <c r="K3" s="53"/>
      <c r="L3" s="53"/>
      <c r="N3" s="53" t="s">
        <v>20</v>
      </c>
      <c r="O3" s="53"/>
      <c r="P3" s="53"/>
    </row>
    <row r="4" spans="1:16" x14ac:dyDescent="0.25">
      <c r="B4" s="14" t="s">
        <v>13</v>
      </c>
      <c r="C4" s="14" t="s">
        <v>14</v>
      </c>
      <c r="D4" s="14" t="s">
        <v>15</v>
      </c>
      <c r="E4" s="11"/>
      <c r="F4" s="14" t="s">
        <v>13</v>
      </c>
      <c r="G4" s="14" t="s">
        <v>14</v>
      </c>
      <c r="H4" s="14" t="s">
        <v>15</v>
      </c>
      <c r="I4" s="11"/>
      <c r="J4" s="14" t="s">
        <v>13</v>
      </c>
      <c r="K4" s="14" t="s">
        <v>14</v>
      </c>
      <c r="L4" s="14" t="s">
        <v>15</v>
      </c>
      <c r="M4" s="11"/>
      <c r="N4" s="14" t="s">
        <v>13</v>
      </c>
      <c r="O4" s="14" t="s">
        <v>14</v>
      </c>
      <c r="P4" s="14" t="s">
        <v>15</v>
      </c>
    </row>
    <row r="5" spans="1:16" x14ac:dyDescent="0.25">
      <c r="A5" t="s">
        <v>1</v>
      </c>
      <c r="B5" s="3">
        <v>10066</v>
      </c>
      <c r="C5" s="3">
        <f>B5</f>
        <v>10066</v>
      </c>
      <c r="D5" s="5">
        <f>B5</f>
        <v>10066</v>
      </c>
      <c r="E5" s="9"/>
      <c r="F5" s="5">
        <v>8765</v>
      </c>
      <c r="G5" s="3">
        <f>F5</f>
        <v>8765</v>
      </c>
      <c r="H5" s="5">
        <f>F5</f>
        <v>8765</v>
      </c>
      <c r="I5" s="9"/>
      <c r="J5" s="6">
        <v>6804</v>
      </c>
      <c r="K5" s="4">
        <f>J5</f>
        <v>6804</v>
      </c>
      <c r="L5" s="6">
        <f>J5</f>
        <v>6804</v>
      </c>
      <c r="M5" s="9"/>
      <c r="N5" s="6">
        <v>5505</v>
      </c>
      <c r="O5" s="4">
        <v>5505</v>
      </c>
      <c r="P5" s="5">
        <f>N5</f>
        <v>5505</v>
      </c>
    </row>
    <row r="6" spans="1:16" x14ac:dyDescent="0.25">
      <c r="A6" t="s">
        <v>57</v>
      </c>
      <c r="B6" s="28">
        <v>4297</v>
      </c>
      <c r="C6" s="32">
        <v>10920</v>
      </c>
      <c r="D6" s="29">
        <v>12085</v>
      </c>
      <c r="E6" s="9"/>
      <c r="F6" s="6">
        <f t="shared" ref="F6:H9" si="0">B6</f>
        <v>4297</v>
      </c>
      <c r="G6" s="4">
        <f t="shared" si="0"/>
        <v>10920</v>
      </c>
      <c r="H6" s="6">
        <f t="shared" si="0"/>
        <v>12085</v>
      </c>
      <c r="I6" s="9"/>
      <c r="J6" s="6">
        <f t="shared" ref="J6:L9" si="1">B6</f>
        <v>4297</v>
      </c>
      <c r="K6" s="4">
        <f t="shared" si="1"/>
        <v>10920</v>
      </c>
      <c r="L6" s="6">
        <f t="shared" si="1"/>
        <v>12085</v>
      </c>
      <c r="M6" s="9"/>
      <c r="N6" s="6">
        <f>B6*0</f>
        <v>0</v>
      </c>
      <c r="O6" s="6">
        <f t="shared" ref="O6:P6" si="2">C6*0</f>
        <v>0</v>
      </c>
      <c r="P6" s="6">
        <f t="shared" si="2"/>
        <v>0</v>
      </c>
    </row>
    <row r="7" spans="1:16" x14ac:dyDescent="0.25">
      <c r="A7" t="s">
        <v>58</v>
      </c>
      <c r="B7" s="28">
        <v>1385</v>
      </c>
      <c r="C7" s="4">
        <f>B7</f>
        <v>1385</v>
      </c>
      <c r="D7" s="6">
        <f>B7</f>
        <v>1385</v>
      </c>
      <c r="E7" s="9"/>
      <c r="F7" s="6">
        <f t="shared" si="0"/>
        <v>1385</v>
      </c>
      <c r="G7" s="6">
        <f t="shared" si="0"/>
        <v>1385</v>
      </c>
      <c r="H7" s="6">
        <f t="shared" si="0"/>
        <v>1385</v>
      </c>
      <c r="I7" s="9"/>
      <c r="J7" s="6">
        <f t="shared" si="1"/>
        <v>1385</v>
      </c>
      <c r="K7" s="6">
        <f t="shared" si="1"/>
        <v>1385</v>
      </c>
      <c r="L7" s="6">
        <f t="shared" si="1"/>
        <v>1385</v>
      </c>
      <c r="M7" s="9"/>
      <c r="N7" s="6">
        <v>677</v>
      </c>
      <c r="O7" s="6">
        <f>677</f>
        <v>677</v>
      </c>
      <c r="P7" s="6">
        <f>677</f>
        <v>677</v>
      </c>
    </row>
    <row r="8" spans="1:16" x14ac:dyDescent="0.25">
      <c r="A8" t="s">
        <v>3</v>
      </c>
      <c r="B8" s="28">
        <v>2665</v>
      </c>
      <c r="C8" s="4">
        <f>B8</f>
        <v>2665</v>
      </c>
      <c r="D8" s="6">
        <f>B8</f>
        <v>2665</v>
      </c>
      <c r="E8" s="9"/>
      <c r="F8" s="6">
        <f t="shared" si="0"/>
        <v>2665</v>
      </c>
      <c r="G8" s="6">
        <f t="shared" si="0"/>
        <v>2665</v>
      </c>
      <c r="H8" s="6">
        <f t="shared" si="0"/>
        <v>2665</v>
      </c>
      <c r="I8" s="9"/>
      <c r="J8" s="6">
        <f t="shared" si="1"/>
        <v>2665</v>
      </c>
      <c r="K8" s="6">
        <f t="shared" si="1"/>
        <v>2665</v>
      </c>
      <c r="L8" s="6">
        <f t="shared" si="1"/>
        <v>2665</v>
      </c>
      <c r="M8" s="9"/>
      <c r="N8" s="6">
        <f>B8*0</f>
        <v>0</v>
      </c>
      <c r="O8" s="6">
        <f t="shared" ref="O8:P8" si="3">C8*0</f>
        <v>0</v>
      </c>
      <c r="P8" s="6">
        <f t="shared" si="3"/>
        <v>0</v>
      </c>
    </row>
    <row r="9" spans="1:16" x14ac:dyDescent="0.25">
      <c r="A9" t="s">
        <v>2</v>
      </c>
      <c r="B9" s="28">
        <v>3650</v>
      </c>
      <c r="C9" s="28">
        <v>3650</v>
      </c>
      <c r="D9" s="31">
        <f>B9</f>
        <v>3650</v>
      </c>
      <c r="E9" s="9"/>
      <c r="F9" s="6">
        <f t="shared" si="0"/>
        <v>3650</v>
      </c>
      <c r="G9" s="6">
        <f t="shared" si="0"/>
        <v>3650</v>
      </c>
      <c r="H9" s="6">
        <f t="shared" si="0"/>
        <v>3650</v>
      </c>
      <c r="I9" s="9"/>
      <c r="J9" s="6">
        <f t="shared" si="1"/>
        <v>3650</v>
      </c>
      <c r="K9" s="6">
        <f t="shared" si="1"/>
        <v>3650</v>
      </c>
      <c r="L9" s="6">
        <f t="shared" si="1"/>
        <v>3650</v>
      </c>
      <c r="M9" s="9"/>
      <c r="N9" s="6">
        <f>3650</f>
        <v>3650</v>
      </c>
      <c r="O9" s="6">
        <f>C9</f>
        <v>3650</v>
      </c>
      <c r="P9" s="6">
        <f>D9</f>
        <v>3650</v>
      </c>
    </row>
    <row r="10" spans="1:16" x14ac:dyDescent="0.25">
      <c r="A10" t="s">
        <v>89</v>
      </c>
      <c r="B10" s="28">
        <v>184</v>
      </c>
      <c r="C10" s="28">
        <v>184</v>
      </c>
      <c r="D10" s="31">
        <f>B10</f>
        <v>184</v>
      </c>
      <c r="E10" s="9"/>
      <c r="F10" s="6">
        <v>160</v>
      </c>
      <c r="G10" s="4">
        <v>160</v>
      </c>
      <c r="H10" s="6">
        <v>160</v>
      </c>
      <c r="I10" s="9"/>
      <c r="J10" s="6">
        <v>124</v>
      </c>
      <c r="K10" s="4">
        <v>124</v>
      </c>
      <c r="L10" s="6">
        <v>124</v>
      </c>
      <c r="M10" s="9"/>
      <c r="N10" s="6">
        <v>100</v>
      </c>
      <c r="O10" s="4">
        <v>100</v>
      </c>
      <c r="P10" s="6">
        <v>100</v>
      </c>
    </row>
    <row r="11" spans="1:16" ht="15.75" thickBot="1" x14ac:dyDescent="0.3">
      <c r="A11" t="s">
        <v>74</v>
      </c>
      <c r="B11" s="1">
        <v>52</v>
      </c>
      <c r="C11" s="1">
        <v>52</v>
      </c>
      <c r="D11" s="7">
        <f>B11</f>
        <v>52</v>
      </c>
      <c r="F11" s="7">
        <f>B11</f>
        <v>52</v>
      </c>
      <c r="G11" s="1">
        <v>52</v>
      </c>
      <c r="H11" s="7">
        <f>D11</f>
        <v>52</v>
      </c>
      <c r="J11" s="7">
        <f>B11</f>
        <v>52</v>
      </c>
      <c r="K11" s="1">
        <v>52</v>
      </c>
      <c r="L11" s="7">
        <f>D11</f>
        <v>52</v>
      </c>
      <c r="N11" s="7"/>
      <c r="O11" s="1"/>
      <c r="P11" s="7"/>
    </row>
    <row r="12" spans="1:16" ht="15.75" thickTop="1" x14ac:dyDescent="0.25">
      <c r="A12" t="s">
        <v>4</v>
      </c>
      <c r="B12" s="19">
        <f>(B5+B6+B7+B8+B9+B11+B10)</f>
        <v>22299</v>
      </c>
      <c r="C12" s="19">
        <f>C5+C6+C7+C9+C8+C11+C10</f>
        <v>28922</v>
      </c>
      <c r="D12" s="17">
        <f>D5+D6+D7+D9+D8+D11+D10</f>
        <v>30087</v>
      </c>
      <c r="F12" s="17">
        <f>F5+F6+F7+F9+F8+F11+F10</f>
        <v>20974</v>
      </c>
      <c r="G12" s="19">
        <f>G5+G6+G7+G9+G8+G11+G10</f>
        <v>27597</v>
      </c>
      <c r="H12" s="17">
        <f>H5+H6+H7+H9+H8+H11+H10</f>
        <v>28762</v>
      </c>
      <c r="I12" s="9"/>
      <c r="J12" s="17">
        <f>J5+J6+J7+J9+J8+J11+J10</f>
        <v>18977</v>
      </c>
      <c r="K12" s="19">
        <f>K5+K6+K7+K9+K8+K11+K10</f>
        <v>25600</v>
      </c>
      <c r="L12" s="17">
        <f>L5+L6+L7+L9+L8+L11+L10</f>
        <v>26765</v>
      </c>
      <c r="M12" s="9"/>
      <c r="N12" s="17">
        <f>N5+N6+N7+N9+N8+N10</f>
        <v>9932</v>
      </c>
      <c r="O12" s="19">
        <f>O5+O6+O7+O9+O8+O10</f>
        <v>9932</v>
      </c>
      <c r="P12" s="17">
        <f>P5+P6+P7+P9+P8+P10</f>
        <v>9932</v>
      </c>
    </row>
    <row r="13" spans="1:16" ht="15.75" thickBot="1" x14ac:dyDescent="0.3">
      <c r="A13" t="s">
        <v>5</v>
      </c>
      <c r="B13" s="33">
        <f>B28*2</f>
        <v>12100</v>
      </c>
      <c r="C13" s="2">
        <f>B13</f>
        <v>12100</v>
      </c>
      <c r="D13" s="8">
        <f>B13</f>
        <v>12100</v>
      </c>
      <c r="E13" s="9"/>
      <c r="F13" s="8">
        <f>F28*2</f>
        <v>10094</v>
      </c>
      <c r="G13" s="2">
        <f>F13</f>
        <v>10094</v>
      </c>
      <c r="H13" s="8">
        <f>F13</f>
        <v>10094</v>
      </c>
      <c r="I13" s="9"/>
      <c r="J13" s="8">
        <f>J28*2</f>
        <v>7064</v>
      </c>
      <c r="K13" s="2">
        <f>J13</f>
        <v>7064</v>
      </c>
      <c r="L13" s="8">
        <f>K13</f>
        <v>7064</v>
      </c>
      <c r="M13" s="9"/>
      <c r="N13" s="8">
        <f>0</f>
        <v>0</v>
      </c>
      <c r="O13" s="2">
        <v>0</v>
      </c>
      <c r="P13" s="8">
        <v>0</v>
      </c>
    </row>
    <row r="14" spans="1:16" ht="15.75" thickTop="1" x14ac:dyDescent="0.25">
      <c r="A14" t="s">
        <v>6</v>
      </c>
      <c r="B14" s="15">
        <f>B12+B13</f>
        <v>34399</v>
      </c>
      <c r="C14" s="15">
        <f>C12+C13</f>
        <v>41022</v>
      </c>
      <c r="D14" s="16">
        <f>D12+D13</f>
        <v>42187</v>
      </c>
      <c r="F14" s="18">
        <f>F12+F13</f>
        <v>31068</v>
      </c>
      <c r="G14" s="20">
        <f>G12+G13</f>
        <v>37691</v>
      </c>
      <c r="H14" s="18">
        <f>H12+H13</f>
        <v>38856</v>
      </c>
      <c r="I14" s="9"/>
      <c r="J14" s="18">
        <f>J12+J13</f>
        <v>26041</v>
      </c>
      <c r="K14" s="20">
        <f>K12+K13</f>
        <v>32664</v>
      </c>
      <c r="L14" s="18">
        <f>L12+L13</f>
        <v>33829</v>
      </c>
      <c r="M14" s="9"/>
      <c r="N14" s="18">
        <f>N12+N13</f>
        <v>9932</v>
      </c>
      <c r="O14" s="20">
        <f>O12+O13</f>
        <v>9932</v>
      </c>
      <c r="P14" s="18">
        <f>P12+P13</f>
        <v>9932</v>
      </c>
    </row>
    <row r="15" spans="1:16" x14ac:dyDescent="0.25">
      <c r="B15" s="21"/>
      <c r="C15" s="21"/>
      <c r="D15" s="21"/>
      <c r="F15" s="21"/>
      <c r="G15" s="21"/>
      <c r="H15" s="21"/>
      <c r="J15" s="21"/>
      <c r="K15" s="21"/>
      <c r="L15" s="21"/>
      <c r="N15" s="21"/>
      <c r="O15" s="21"/>
      <c r="P15" s="21"/>
    </row>
    <row r="18" spans="1:16" x14ac:dyDescent="0.25">
      <c r="A18" s="13" t="s">
        <v>23</v>
      </c>
      <c r="B18" s="53" t="s">
        <v>0</v>
      </c>
      <c r="C18" s="53"/>
      <c r="D18" s="53"/>
      <c r="F18" s="53" t="s">
        <v>12</v>
      </c>
      <c r="G18" s="53"/>
      <c r="H18" s="53"/>
      <c r="J18" s="53" t="s">
        <v>17</v>
      </c>
      <c r="K18" s="53"/>
      <c r="L18" s="53"/>
      <c r="N18" s="53" t="s">
        <v>20</v>
      </c>
      <c r="O18" s="53"/>
      <c r="P18" s="53"/>
    </row>
    <row r="19" spans="1:16" x14ac:dyDescent="0.25">
      <c r="B19" s="14" t="s">
        <v>13</v>
      </c>
      <c r="C19" s="14" t="s">
        <v>14</v>
      </c>
      <c r="D19" s="14" t="s">
        <v>15</v>
      </c>
      <c r="E19" s="11"/>
      <c r="F19" s="14" t="s">
        <v>13</v>
      </c>
      <c r="G19" s="14" t="s">
        <v>14</v>
      </c>
      <c r="H19" s="14" t="s">
        <v>15</v>
      </c>
      <c r="I19" s="11"/>
      <c r="J19" s="14" t="s">
        <v>13</v>
      </c>
      <c r="K19" s="14" t="s">
        <v>14</v>
      </c>
      <c r="L19" s="14" t="s">
        <v>15</v>
      </c>
      <c r="M19" s="11"/>
      <c r="N19" s="14" t="s">
        <v>13</v>
      </c>
      <c r="O19" s="14" t="s">
        <v>14</v>
      </c>
      <c r="P19" s="14" t="s">
        <v>15</v>
      </c>
    </row>
    <row r="20" spans="1:16" x14ac:dyDescent="0.25">
      <c r="A20" t="s">
        <v>1</v>
      </c>
      <c r="B20" s="40">
        <f>B5/2</f>
        <v>5033</v>
      </c>
      <c r="C20" s="25">
        <f>C5/2</f>
        <v>5033</v>
      </c>
      <c r="D20" s="26">
        <f>B20</f>
        <v>5033</v>
      </c>
      <c r="E20" s="27"/>
      <c r="F20" s="40">
        <f>F5/2</f>
        <v>4382.5</v>
      </c>
      <c r="G20" s="25">
        <f>F20</f>
        <v>4382.5</v>
      </c>
      <c r="H20" s="26">
        <f>F20</f>
        <v>4382.5</v>
      </c>
      <c r="I20" s="27"/>
      <c r="J20" s="40">
        <f>J5/2</f>
        <v>3402</v>
      </c>
      <c r="K20" s="25">
        <f>J20</f>
        <v>3402</v>
      </c>
      <c r="L20" s="26">
        <f>J20</f>
        <v>3402</v>
      </c>
      <c r="M20" s="27"/>
      <c r="N20" s="40">
        <f>N5/2</f>
        <v>2752.5</v>
      </c>
      <c r="O20" s="25">
        <f>N20</f>
        <v>2752.5</v>
      </c>
      <c r="P20" s="26">
        <f>N20</f>
        <v>2752.5</v>
      </c>
    </row>
    <row r="21" spans="1:16" x14ac:dyDescent="0.25">
      <c r="A21" t="s">
        <v>57</v>
      </c>
      <c r="B21" s="4">
        <f>B6/2</f>
        <v>2148.5</v>
      </c>
      <c r="C21" s="41">
        <f>C6/2</f>
        <v>5460</v>
      </c>
      <c r="D21" s="6">
        <f>D6/2</f>
        <v>6042.5</v>
      </c>
      <c r="E21" s="9"/>
      <c r="F21" s="6">
        <f t="shared" ref="F21:H24" si="4">B21</f>
        <v>2148.5</v>
      </c>
      <c r="G21" s="4">
        <f t="shared" si="4"/>
        <v>5460</v>
      </c>
      <c r="H21" s="6">
        <f t="shared" si="4"/>
        <v>6042.5</v>
      </c>
      <c r="I21" s="9"/>
      <c r="J21" s="6">
        <f t="shared" ref="J21:L24" si="5">B21</f>
        <v>2148.5</v>
      </c>
      <c r="K21" s="4">
        <f t="shared" si="5"/>
        <v>5460</v>
      </c>
      <c r="L21" s="6">
        <f t="shared" si="5"/>
        <v>6042.5</v>
      </c>
      <c r="M21" s="9"/>
      <c r="N21" s="6">
        <f>B21*0</f>
        <v>0</v>
      </c>
      <c r="O21" s="6">
        <f t="shared" ref="O21:P21" si="6">C21*0</f>
        <v>0</v>
      </c>
      <c r="P21" s="6">
        <f t="shared" si="6"/>
        <v>0</v>
      </c>
    </row>
    <row r="22" spans="1:16" x14ac:dyDescent="0.25">
      <c r="A22" t="s">
        <v>58</v>
      </c>
      <c r="B22" s="4">
        <f>B7/2</f>
        <v>692.5</v>
      </c>
      <c r="C22" s="4">
        <f>B22</f>
        <v>692.5</v>
      </c>
      <c r="D22" s="6">
        <f>B22</f>
        <v>692.5</v>
      </c>
      <c r="E22" s="9"/>
      <c r="F22" s="6">
        <f t="shared" si="4"/>
        <v>692.5</v>
      </c>
      <c r="G22" s="6">
        <f t="shared" si="4"/>
        <v>692.5</v>
      </c>
      <c r="H22" s="6">
        <f t="shared" si="4"/>
        <v>692.5</v>
      </c>
      <c r="I22" s="9"/>
      <c r="J22" s="6">
        <f t="shared" si="5"/>
        <v>692.5</v>
      </c>
      <c r="K22" s="6">
        <f t="shared" si="5"/>
        <v>692.5</v>
      </c>
      <c r="L22" s="6">
        <f t="shared" si="5"/>
        <v>692.5</v>
      </c>
      <c r="M22" s="9"/>
      <c r="N22" s="6">
        <f>B22*0.5</f>
        <v>346.25</v>
      </c>
      <c r="O22" s="6">
        <f>C22*0.5</f>
        <v>346.25</v>
      </c>
      <c r="P22" s="6">
        <f>D22*0.5</f>
        <v>346.25</v>
      </c>
    </row>
    <row r="23" spans="1:16" x14ac:dyDescent="0.25">
      <c r="A23" t="s">
        <v>3</v>
      </c>
      <c r="B23" s="4">
        <f>B8/2</f>
        <v>1332.5</v>
      </c>
      <c r="C23" s="4">
        <f>B23</f>
        <v>1332.5</v>
      </c>
      <c r="D23" s="6">
        <f>B23</f>
        <v>1332.5</v>
      </c>
      <c r="E23" s="9"/>
      <c r="F23" s="6">
        <f t="shared" si="4"/>
        <v>1332.5</v>
      </c>
      <c r="G23" s="6">
        <f t="shared" si="4"/>
        <v>1332.5</v>
      </c>
      <c r="H23" s="6">
        <f t="shared" si="4"/>
        <v>1332.5</v>
      </c>
      <c r="I23" s="9"/>
      <c r="J23" s="6">
        <f t="shared" si="5"/>
        <v>1332.5</v>
      </c>
      <c r="K23" s="6">
        <f t="shared" si="5"/>
        <v>1332.5</v>
      </c>
      <c r="L23" s="6">
        <f t="shared" si="5"/>
        <v>1332.5</v>
      </c>
      <c r="M23" s="9"/>
      <c r="N23" s="6">
        <f>B23*0</f>
        <v>0</v>
      </c>
      <c r="O23" s="6">
        <v>4</v>
      </c>
      <c r="P23" s="6">
        <f t="shared" ref="P23" si="7">D23*0</f>
        <v>0</v>
      </c>
    </row>
    <row r="24" spans="1:16" x14ac:dyDescent="0.25">
      <c r="A24" t="s">
        <v>2</v>
      </c>
      <c r="B24" s="4">
        <f>B9/2</f>
        <v>1825</v>
      </c>
      <c r="C24" s="4">
        <f>C9/2</f>
        <v>1825</v>
      </c>
      <c r="D24" s="6">
        <f>D9/2</f>
        <v>1825</v>
      </c>
      <c r="E24" s="9"/>
      <c r="F24" s="6">
        <f t="shared" si="4"/>
        <v>1825</v>
      </c>
      <c r="G24" s="6">
        <f t="shared" si="4"/>
        <v>1825</v>
      </c>
      <c r="H24" s="6">
        <f t="shared" si="4"/>
        <v>1825</v>
      </c>
      <c r="I24" s="9"/>
      <c r="J24" s="6">
        <f t="shared" si="5"/>
        <v>1825</v>
      </c>
      <c r="K24" s="6">
        <f t="shared" si="5"/>
        <v>1825</v>
      </c>
      <c r="L24" s="6">
        <f t="shared" si="5"/>
        <v>1825</v>
      </c>
      <c r="M24" s="9"/>
      <c r="N24" s="6">
        <f>B24</f>
        <v>1825</v>
      </c>
      <c r="O24" s="6">
        <f>C24</f>
        <v>1825</v>
      </c>
      <c r="P24" s="6">
        <f>D24</f>
        <v>1825</v>
      </c>
    </row>
    <row r="25" spans="1:16" x14ac:dyDescent="0.25">
      <c r="A25" t="s">
        <v>89</v>
      </c>
      <c r="B25" s="4">
        <f>B10/2</f>
        <v>92</v>
      </c>
      <c r="C25" s="4">
        <f>C10/2</f>
        <v>92</v>
      </c>
      <c r="D25" s="6">
        <f>D10/2</f>
        <v>92</v>
      </c>
      <c r="E25" s="9"/>
      <c r="F25" s="6">
        <f>F10/2</f>
        <v>80</v>
      </c>
      <c r="G25" s="4">
        <f>G10/2</f>
        <v>80</v>
      </c>
      <c r="H25" s="6">
        <f>H10/2</f>
        <v>80</v>
      </c>
      <c r="I25" s="9"/>
      <c r="J25" s="6">
        <f>J10/2</f>
        <v>62</v>
      </c>
      <c r="K25" s="4">
        <f>K10/2</f>
        <v>62</v>
      </c>
      <c r="L25" s="6">
        <f>L10/2</f>
        <v>62</v>
      </c>
      <c r="M25" s="9"/>
      <c r="N25" s="6">
        <f>N10/2</f>
        <v>50</v>
      </c>
      <c r="O25" s="4">
        <f>O10/2</f>
        <v>50</v>
      </c>
      <c r="P25" s="6">
        <f>P10/2</f>
        <v>50</v>
      </c>
    </row>
    <row r="26" spans="1:16" ht="15.75" thickBot="1" x14ac:dyDescent="0.3">
      <c r="A26" t="s">
        <v>76</v>
      </c>
      <c r="B26" s="1">
        <v>26</v>
      </c>
      <c r="C26" s="1">
        <v>26</v>
      </c>
      <c r="D26" s="7">
        <v>26</v>
      </c>
      <c r="F26" s="7">
        <v>26</v>
      </c>
      <c r="G26" s="1">
        <v>26</v>
      </c>
      <c r="H26" s="7">
        <v>26</v>
      </c>
      <c r="J26" s="7">
        <v>26</v>
      </c>
      <c r="K26" s="1">
        <v>26</v>
      </c>
      <c r="L26" s="7">
        <v>26</v>
      </c>
      <c r="N26" s="7"/>
      <c r="O26" s="1"/>
      <c r="P26" s="7"/>
    </row>
    <row r="27" spans="1:16" ht="15.75" thickTop="1" x14ac:dyDescent="0.25">
      <c r="A27" t="s">
        <v>4</v>
      </c>
      <c r="B27" s="19">
        <f>B20+B21+B22+B24+B23+B26</f>
        <v>11057.5</v>
      </c>
      <c r="C27" s="19">
        <f>C20+C21+C22+C24+C23+C26</f>
        <v>14369</v>
      </c>
      <c r="D27" s="17">
        <f>D20+D21+D22+D24+D23+D26</f>
        <v>14951.5</v>
      </c>
      <c r="F27" s="17">
        <f>F20+F21+F22+F24+F23+F26</f>
        <v>10407</v>
      </c>
      <c r="G27" s="19">
        <f>G20+G21+G22+G24+G23+G26</f>
        <v>13718.5</v>
      </c>
      <c r="H27" s="17">
        <f>H20+H21+H22+H24+H23+H26</f>
        <v>14301</v>
      </c>
      <c r="I27" s="9"/>
      <c r="J27" s="17">
        <f>J20+J21+J22+J24+J23+J26</f>
        <v>9426.5</v>
      </c>
      <c r="K27" s="19">
        <f>K20+K21+K22+K24+K23+K26</f>
        <v>12738</v>
      </c>
      <c r="L27" s="17">
        <f>L20+L21+L22+L24+L23+L26</f>
        <v>13320.5</v>
      </c>
      <c r="M27" s="9"/>
      <c r="N27" s="17">
        <f>N20+N21+N22+N24+N23</f>
        <v>4923.75</v>
      </c>
      <c r="O27" s="19">
        <f>O20+O21+O22+O24+O23</f>
        <v>4927.75</v>
      </c>
      <c r="P27" s="17">
        <f>P20+P21+P22+P24+P23</f>
        <v>4923.75</v>
      </c>
    </row>
    <row r="28" spans="1:16" ht="15.75" thickBot="1" x14ac:dyDescent="0.3">
      <c r="A28" t="s">
        <v>5</v>
      </c>
      <c r="B28" s="42">
        <v>6050</v>
      </c>
      <c r="C28" s="2">
        <f>B28</f>
        <v>6050</v>
      </c>
      <c r="D28" s="8">
        <f>B28</f>
        <v>6050</v>
      </c>
      <c r="E28" s="9"/>
      <c r="F28" s="43">
        <v>5047</v>
      </c>
      <c r="G28" s="2">
        <f>F28</f>
        <v>5047</v>
      </c>
      <c r="H28" s="8">
        <f>F28</f>
        <v>5047</v>
      </c>
      <c r="I28" s="9"/>
      <c r="J28" s="43">
        <v>3532</v>
      </c>
      <c r="K28" s="2">
        <f>J28</f>
        <v>3532</v>
      </c>
      <c r="L28" s="8">
        <f>J28</f>
        <v>3532</v>
      </c>
      <c r="M28" s="9"/>
      <c r="N28" s="34">
        <v>0</v>
      </c>
      <c r="O28" s="2">
        <f>N28</f>
        <v>0</v>
      </c>
      <c r="P28" s="8">
        <f>N28</f>
        <v>0</v>
      </c>
    </row>
    <row r="29" spans="1:16" ht="15.75" thickTop="1" x14ac:dyDescent="0.25">
      <c r="A29" t="s">
        <v>6</v>
      </c>
      <c r="B29" s="20">
        <f>B27+B28</f>
        <v>17107.5</v>
      </c>
      <c r="C29" s="20">
        <f>C27+C28</f>
        <v>20419</v>
      </c>
      <c r="D29" s="18">
        <f>D27+D28</f>
        <v>21001.5</v>
      </c>
      <c r="F29" s="18">
        <f>F27+F28</f>
        <v>15454</v>
      </c>
      <c r="G29" s="20">
        <f>G27+G28</f>
        <v>18765.5</v>
      </c>
      <c r="H29" s="18">
        <f>H27+H28</f>
        <v>19348</v>
      </c>
      <c r="I29" s="9"/>
      <c r="J29" s="18">
        <f>J27+J28</f>
        <v>12958.5</v>
      </c>
      <c r="K29" s="20">
        <f>K27+K28</f>
        <v>16270</v>
      </c>
      <c r="L29" s="18">
        <f>L27+L28</f>
        <v>16852.5</v>
      </c>
      <c r="M29" s="9"/>
      <c r="N29" s="18">
        <f>N27+N28</f>
        <v>4923.75</v>
      </c>
      <c r="O29" s="20">
        <f>O27+O28</f>
        <v>4927.75</v>
      </c>
      <c r="P29" s="18">
        <f>P27+P28</f>
        <v>4923.75</v>
      </c>
    </row>
    <row r="30" spans="1:16" x14ac:dyDescent="0.25">
      <c r="B30" s="21"/>
      <c r="C30" s="21"/>
      <c r="D30" s="21"/>
      <c r="F30" s="21"/>
      <c r="G30" s="21"/>
      <c r="H30" s="21"/>
      <c r="J30" s="21"/>
      <c r="K30" s="21"/>
      <c r="L30" s="21"/>
      <c r="N30" s="21"/>
      <c r="O30" s="21"/>
      <c r="P30" s="21"/>
    </row>
  </sheetData>
  <mergeCells count="8">
    <mergeCell ref="B18:D18"/>
    <mergeCell ref="F18:H18"/>
    <mergeCell ref="J18:L18"/>
    <mergeCell ref="N18:P18"/>
    <mergeCell ref="B3:D3"/>
    <mergeCell ref="F3:H3"/>
    <mergeCell ref="J3:L3"/>
    <mergeCell ref="N3:P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7"/>
  <sheetViews>
    <sheetView view="pageLayout" topLeftCell="A19" zoomScaleNormal="100" workbookViewId="0">
      <selection activeCell="K32" sqref="K32"/>
    </sheetView>
  </sheetViews>
  <sheetFormatPr defaultRowHeight="15" x14ac:dyDescent="0.25"/>
  <cols>
    <col min="1" max="1" width="12.85546875" customWidth="1"/>
    <col min="2" max="4" width="9.140625" customWidth="1"/>
    <col min="5" max="5" width="1.5703125" customWidth="1"/>
    <col min="6" max="8" width="9.140625" customWidth="1"/>
    <col min="9" max="9" width="1.5703125" customWidth="1"/>
    <col min="10" max="10" width="8.5703125" bestFit="1" customWidth="1"/>
    <col min="11" max="11" width="8.7109375" customWidth="1"/>
    <col min="12" max="12" width="9" customWidth="1"/>
    <col min="13" max="13" width="1.5703125" customWidth="1"/>
    <col min="14" max="16" width="9.140625" customWidth="1"/>
    <col min="18" max="18" width="40.85546875" customWidth="1"/>
  </cols>
  <sheetData>
    <row r="1" spans="1:18" x14ac:dyDescent="0.25">
      <c r="A1" s="13" t="s">
        <v>7</v>
      </c>
      <c r="B1" s="53" t="s">
        <v>42</v>
      </c>
      <c r="C1" s="53"/>
      <c r="D1" s="53"/>
      <c r="F1" s="53" t="s">
        <v>12</v>
      </c>
      <c r="G1" s="53"/>
      <c r="H1" s="53"/>
      <c r="J1" s="53" t="s">
        <v>17</v>
      </c>
      <c r="K1" s="53"/>
      <c r="L1" s="53"/>
      <c r="N1" s="53" t="s">
        <v>20</v>
      </c>
      <c r="O1" s="53"/>
      <c r="P1" s="53"/>
    </row>
    <row r="2" spans="1:18" x14ac:dyDescent="0.25">
      <c r="B2" s="14" t="s">
        <v>13</v>
      </c>
      <c r="C2" s="14" t="s">
        <v>14</v>
      </c>
      <c r="D2" s="14" t="s">
        <v>15</v>
      </c>
      <c r="E2" s="11"/>
      <c r="F2" s="14" t="s">
        <v>13</v>
      </c>
      <c r="G2" s="14" t="s">
        <v>14</v>
      </c>
      <c r="H2" s="14" t="s">
        <v>15</v>
      </c>
      <c r="I2" s="11"/>
      <c r="J2" s="14" t="s">
        <v>13</v>
      </c>
      <c r="K2" s="14" t="s">
        <v>14</v>
      </c>
      <c r="L2" s="14" t="s">
        <v>15</v>
      </c>
      <c r="M2" s="11"/>
      <c r="N2" s="14" t="s">
        <v>13</v>
      </c>
      <c r="O2" s="14" t="s">
        <v>14</v>
      </c>
      <c r="P2" s="14" t="s">
        <v>15</v>
      </c>
      <c r="R2" s="49"/>
    </row>
    <row r="3" spans="1:18" x14ac:dyDescent="0.25">
      <c r="A3" t="s">
        <v>1</v>
      </c>
      <c r="B3" s="3">
        <v>10066</v>
      </c>
      <c r="C3" s="3">
        <f>B3</f>
        <v>10066</v>
      </c>
      <c r="D3" s="5">
        <f>B3</f>
        <v>10066</v>
      </c>
      <c r="E3" s="9"/>
      <c r="F3" s="5">
        <v>8765</v>
      </c>
      <c r="G3" s="3">
        <f>F3</f>
        <v>8765</v>
      </c>
      <c r="H3" s="5">
        <f>F3</f>
        <v>8765</v>
      </c>
      <c r="I3" s="9"/>
      <c r="J3" s="6">
        <v>6804</v>
      </c>
      <c r="K3" s="4">
        <f>J3</f>
        <v>6804</v>
      </c>
      <c r="L3" s="6">
        <f>J3</f>
        <v>6804</v>
      </c>
      <c r="M3" s="9"/>
      <c r="N3" s="6">
        <v>5505</v>
      </c>
      <c r="O3" s="4">
        <v>5505</v>
      </c>
      <c r="P3" s="5">
        <f>N3</f>
        <v>5505</v>
      </c>
    </row>
    <row r="4" spans="1:18" x14ac:dyDescent="0.25">
      <c r="A4" t="s">
        <v>57</v>
      </c>
      <c r="B4" s="28">
        <v>4297</v>
      </c>
      <c r="C4" s="32">
        <v>10920</v>
      </c>
      <c r="D4" s="29">
        <v>12085</v>
      </c>
      <c r="E4" s="9"/>
      <c r="F4" s="6">
        <f t="shared" ref="F4:H7" si="0">B4</f>
        <v>4297</v>
      </c>
      <c r="G4" s="4">
        <f t="shared" si="0"/>
        <v>10920</v>
      </c>
      <c r="H4" s="6">
        <f t="shared" si="0"/>
        <v>12085</v>
      </c>
      <c r="I4" s="9"/>
      <c r="J4" s="6">
        <f t="shared" ref="J4:L7" si="1">B4</f>
        <v>4297</v>
      </c>
      <c r="K4" s="4">
        <f t="shared" si="1"/>
        <v>10920</v>
      </c>
      <c r="L4" s="6">
        <f t="shared" si="1"/>
        <v>12085</v>
      </c>
      <c r="M4" s="9"/>
      <c r="N4" s="6">
        <f>B4*0</f>
        <v>0</v>
      </c>
      <c r="O4" s="6">
        <f t="shared" ref="O4:P4" si="2">C4*0</f>
        <v>0</v>
      </c>
      <c r="P4" s="6">
        <f t="shared" si="2"/>
        <v>0</v>
      </c>
    </row>
    <row r="5" spans="1:18" x14ac:dyDescent="0.25">
      <c r="A5" t="s">
        <v>58</v>
      </c>
      <c r="B5" s="28">
        <v>1385</v>
      </c>
      <c r="C5" s="4">
        <f>B5</f>
        <v>1385</v>
      </c>
      <c r="D5" s="6">
        <f>B5</f>
        <v>1385</v>
      </c>
      <c r="E5" s="9"/>
      <c r="F5" s="6">
        <f t="shared" si="0"/>
        <v>1385</v>
      </c>
      <c r="G5" s="6">
        <f t="shared" si="0"/>
        <v>1385</v>
      </c>
      <c r="H5" s="6">
        <f t="shared" si="0"/>
        <v>1385</v>
      </c>
      <c r="I5" s="9"/>
      <c r="J5" s="6">
        <f t="shared" si="1"/>
        <v>1385</v>
      </c>
      <c r="K5" s="6">
        <f t="shared" si="1"/>
        <v>1385</v>
      </c>
      <c r="L5" s="6">
        <f t="shared" si="1"/>
        <v>1385</v>
      </c>
      <c r="M5" s="9"/>
      <c r="N5" s="6">
        <v>693</v>
      </c>
      <c r="O5" s="6">
        <f>693</f>
        <v>693</v>
      </c>
      <c r="P5" s="6">
        <f>693</f>
        <v>693</v>
      </c>
    </row>
    <row r="6" spans="1:18" x14ac:dyDescent="0.25">
      <c r="A6" t="s">
        <v>3</v>
      </c>
      <c r="B6" s="28">
        <v>2665</v>
      </c>
      <c r="C6" s="4">
        <f>B6</f>
        <v>2665</v>
      </c>
      <c r="D6" s="6">
        <f>B6</f>
        <v>2665</v>
      </c>
      <c r="E6" s="9"/>
      <c r="F6" s="6">
        <f t="shared" si="0"/>
        <v>2665</v>
      </c>
      <c r="G6" s="6">
        <f t="shared" si="0"/>
        <v>2665</v>
      </c>
      <c r="H6" s="6">
        <f t="shared" si="0"/>
        <v>2665</v>
      </c>
      <c r="I6" s="9"/>
      <c r="J6" s="6">
        <f t="shared" si="1"/>
        <v>2665</v>
      </c>
      <c r="K6" s="6">
        <f t="shared" si="1"/>
        <v>2665</v>
      </c>
      <c r="L6" s="6">
        <f t="shared" si="1"/>
        <v>2665</v>
      </c>
      <c r="M6" s="9"/>
      <c r="N6" s="6">
        <f>B6*0</f>
        <v>0</v>
      </c>
      <c r="O6" s="6">
        <f t="shared" ref="O6:P6" si="3">C6*0</f>
        <v>0</v>
      </c>
      <c r="P6" s="6">
        <f t="shared" si="3"/>
        <v>0</v>
      </c>
    </row>
    <row r="7" spans="1:18" x14ac:dyDescent="0.25">
      <c r="A7" t="s">
        <v>2</v>
      </c>
      <c r="B7" s="28">
        <v>3650</v>
      </c>
      <c r="C7" s="28">
        <v>3650</v>
      </c>
      <c r="D7" s="31">
        <f>B7</f>
        <v>3650</v>
      </c>
      <c r="E7" s="9"/>
      <c r="F7" s="6">
        <f t="shared" si="0"/>
        <v>3650</v>
      </c>
      <c r="G7" s="6">
        <f t="shared" si="0"/>
        <v>3650</v>
      </c>
      <c r="H7" s="6">
        <f t="shared" si="0"/>
        <v>3650</v>
      </c>
      <c r="I7" s="9"/>
      <c r="J7" s="6">
        <f t="shared" si="1"/>
        <v>3650</v>
      </c>
      <c r="K7" s="6">
        <f t="shared" si="1"/>
        <v>3650</v>
      </c>
      <c r="L7" s="6">
        <f t="shared" si="1"/>
        <v>3650</v>
      </c>
      <c r="M7" s="9"/>
      <c r="N7" s="6">
        <f>3650</f>
        <v>3650</v>
      </c>
      <c r="O7" s="6">
        <f>C7</f>
        <v>3650</v>
      </c>
      <c r="P7" s="6">
        <f>D7</f>
        <v>3650</v>
      </c>
    </row>
    <row r="8" spans="1:18" ht="23.25" customHeight="1" thickBot="1" x14ac:dyDescent="0.3">
      <c r="A8" t="s">
        <v>74</v>
      </c>
      <c r="B8" s="1">
        <v>52</v>
      </c>
      <c r="C8" s="1">
        <v>52</v>
      </c>
      <c r="D8" s="7">
        <f>B8</f>
        <v>52</v>
      </c>
      <c r="F8" s="7">
        <f>B8</f>
        <v>52</v>
      </c>
      <c r="G8" s="1">
        <v>52</v>
      </c>
      <c r="H8" s="7">
        <f>D8</f>
        <v>52</v>
      </c>
      <c r="J8" s="7">
        <f>B8</f>
        <v>52</v>
      </c>
      <c r="K8" s="1">
        <v>52</v>
      </c>
      <c r="L8" s="7">
        <f>D8</f>
        <v>52</v>
      </c>
      <c r="N8" s="7"/>
      <c r="O8" s="1"/>
      <c r="P8" s="7"/>
    </row>
    <row r="9" spans="1:18" ht="15.75" thickTop="1" x14ac:dyDescent="0.25">
      <c r="A9" t="s">
        <v>4</v>
      </c>
      <c r="B9" s="19">
        <f>(B3+B4+B5+B6+B7+B8)</f>
        <v>22115</v>
      </c>
      <c r="C9" s="19">
        <f>C3+C4+C5+C7+C6+C8</f>
        <v>28738</v>
      </c>
      <c r="D9" s="17">
        <f>D3+D4+D5+D7+D6+D8</f>
        <v>29903</v>
      </c>
      <c r="F9" s="17">
        <f>F3+F4+F5+F7+F6+F8</f>
        <v>20814</v>
      </c>
      <c r="G9" s="19">
        <f>G3+G4+G5+G7+G6+G8</f>
        <v>27437</v>
      </c>
      <c r="H9" s="17">
        <f>H3+H4+H5+H7+H6+H8</f>
        <v>28602</v>
      </c>
      <c r="I9" s="9"/>
      <c r="J9" s="17">
        <f>J3+J4+J5+J7+J6+J8</f>
        <v>18853</v>
      </c>
      <c r="K9" s="19">
        <f>K3+K4+K5+K7+K6+K8</f>
        <v>25476</v>
      </c>
      <c r="L9" s="17">
        <f>L3+L4+L5+L7+L6+L8</f>
        <v>26641</v>
      </c>
      <c r="M9" s="9"/>
      <c r="N9" s="17">
        <f>N3+N4+N5+N7+N6</f>
        <v>9848</v>
      </c>
      <c r="O9" s="19">
        <f>O3+O4+O5+O7+O6</f>
        <v>9848</v>
      </c>
      <c r="P9" s="17">
        <f>P3+P4+P5+P7+P6</f>
        <v>9848</v>
      </c>
    </row>
    <row r="10" spans="1:18" ht="15.75" thickBot="1" x14ac:dyDescent="0.3">
      <c r="A10" t="s">
        <v>5</v>
      </c>
      <c r="B10" s="33">
        <f>B50*2</f>
        <v>12100</v>
      </c>
      <c r="C10" s="2">
        <f>B10</f>
        <v>12100</v>
      </c>
      <c r="D10" s="8">
        <f>B10</f>
        <v>12100</v>
      </c>
      <c r="E10" s="9"/>
      <c r="F10" s="8">
        <f>F50*2</f>
        <v>10094</v>
      </c>
      <c r="G10" s="2">
        <f>F10</f>
        <v>10094</v>
      </c>
      <c r="H10" s="8">
        <f>F10</f>
        <v>10094</v>
      </c>
      <c r="I10" s="9"/>
      <c r="J10" s="8">
        <f>J50*2</f>
        <v>7064</v>
      </c>
      <c r="K10" s="2">
        <f>J10</f>
        <v>7064</v>
      </c>
      <c r="L10" s="8">
        <f>K10</f>
        <v>7064</v>
      </c>
      <c r="M10" s="9"/>
      <c r="N10" s="8">
        <f>N50*2</f>
        <v>0</v>
      </c>
      <c r="O10" s="2">
        <v>0</v>
      </c>
      <c r="P10" s="8">
        <v>0</v>
      </c>
    </row>
    <row r="11" spans="1:18" ht="15.75" thickTop="1" x14ac:dyDescent="0.25">
      <c r="A11" t="s">
        <v>6</v>
      </c>
      <c r="B11" s="15">
        <f>B9+B10</f>
        <v>34215</v>
      </c>
      <c r="C11" s="15">
        <f>C9+C10</f>
        <v>40838</v>
      </c>
      <c r="D11" s="16">
        <f>D9+D10</f>
        <v>42003</v>
      </c>
      <c r="F11" s="18">
        <f>F9+F10</f>
        <v>30908</v>
      </c>
      <c r="G11" s="20">
        <f>G9+G10</f>
        <v>37531</v>
      </c>
      <c r="H11" s="18">
        <f>H9+H10</f>
        <v>38696</v>
      </c>
      <c r="I11" s="9"/>
      <c r="J11" s="18">
        <f>J9+J10</f>
        <v>25917</v>
      </c>
      <c r="K11" s="20">
        <f>K9+K10</f>
        <v>32540</v>
      </c>
      <c r="L11" s="18">
        <f>L9+L10</f>
        <v>33705</v>
      </c>
      <c r="M11" s="9"/>
      <c r="N11" s="18">
        <f>N9+N10</f>
        <v>9848</v>
      </c>
      <c r="O11" s="20">
        <f>O9+O10</f>
        <v>9848</v>
      </c>
      <c r="P11" s="18">
        <f>P9+P10</f>
        <v>9848</v>
      </c>
    </row>
    <row r="12" spans="1:18" ht="11.25" customHeight="1" x14ac:dyDescent="0.25">
      <c r="B12" s="21"/>
      <c r="C12" s="21"/>
      <c r="D12" s="21"/>
      <c r="F12" s="21"/>
      <c r="G12" s="21"/>
      <c r="H12" s="21"/>
      <c r="J12" s="21"/>
      <c r="K12" s="21"/>
      <c r="L12" s="21"/>
      <c r="N12" s="21"/>
      <c r="O12" s="21"/>
      <c r="P12" s="21"/>
    </row>
    <row r="13" spans="1:18" ht="11.25" customHeight="1" x14ac:dyDescent="0.25">
      <c r="B13" s="21"/>
      <c r="C13" s="21"/>
      <c r="D13" s="21"/>
      <c r="F13" s="21"/>
      <c r="G13" s="21"/>
      <c r="H13" s="21"/>
      <c r="J13" s="21"/>
      <c r="K13" s="21"/>
      <c r="L13" s="21"/>
      <c r="N13" s="21"/>
      <c r="O13" s="21"/>
      <c r="P13" s="21"/>
    </row>
    <row r="14" spans="1:18" x14ac:dyDescent="0.25">
      <c r="A14" s="13" t="s">
        <v>8</v>
      </c>
      <c r="B14" s="53" t="s">
        <v>11</v>
      </c>
      <c r="C14" s="53"/>
      <c r="D14" s="53"/>
      <c r="F14" s="54" t="s">
        <v>16</v>
      </c>
      <c r="G14" s="54"/>
      <c r="H14" s="54"/>
      <c r="J14" s="54" t="s">
        <v>22</v>
      </c>
      <c r="K14" s="54"/>
      <c r="L14" s="54"/>
      <c r="N14" s="54" t="s">
        <v>21</v>
      </c>
      <c r="O14" s="54"/>
      <c r="P14" s="54"/>
    </row>
    <row r="15" spans="1:18" x14ac:dyDescent="0.25">
      <c r="B15" s="14" t="str">
        <f>B1</f>
        <v>Full Time (15 hours)</v>
      </c>
      <c r="C15" s="14">
        <f>C1</f>
        <v>0</v>
      </c>
      <c r="D15" s="14">
        <f>D1</f>
        <v>0</v>
      </c>
      <c r="E15" s="11"/>
      <c r="F15" s="14" t="str">
        <f>F1</f>
        <v>3/4 Time (9-11 Hours)</v>
      </c>
      <c r="G15" s="14">
        <f>G1</f>
        <v>0</v>
      </c>
      <c r="H15" s="14">
        <f>H1</f>
        <v>0</v>
      </c>
      <c r="I15" s="11"/>
      <c r="J15" s="14" t="str">
        <f>J1</f>
        <v>1/2 Time (6-8 Hours)</v>
      </c>
      <c r="K15" s="14">
        <f>K1</f>
        <v>0</v>
      </c>
      <c r="L15" s="14">
        <f>L1</f>
        <v>0</v>
      </c>
      <c r="M15" s="11"/>
      <c r="N15" s="14" t="str">
        <f>N1</f>
        <v>Less than 1/2 Time (1-5 Hours)</v>
      </c>
      <c r="O15" s="14">
        <f>O1</f>
        <v>0</v>
      </c>
      <c r="P15" s="14">
        <f>P1</f>
        <v>0</v>
      </c>
    </row>
    <row r="17" spans="1:16" x14ac:dyDescent="0.25">
      <c r="A17" t="str">
        <f>A3</f>
        <v>Tuition &amp; Fees</v>
      </c>
      <c r="B17" s="6">
        <v>10291</v>
      </c>
      <c r="C17" s="6">
        <v>10291</v>
      </c>
      <c r="D17" s="6">
        <v>10291</v>
      </c>
      <c r="E17" s="9"/>
      <c r="F17" s="6">
        <v>9378</v>
      </c>
      <c r="G17" s="4">
        <v>9378</v>
      </c>
      <c r="H17" s="6">
        <v>9378</v>
      </c>
      <c r="I17" s="9"/>
      <c r="J17" s="6">
        <v>7599</v>
      </c>
      <c r="K17" s="4">
        <v>7599</v>
      </c>
      <c r="L17" s="6">
        <v>7599</v>
      </c>
      <c r="M17" s="9"/>
      <c r="N17" s="6">
        <v>5810</v>
      </c>
      <c r="O17" s="4">
        <v>5810</v>
      </c>
      <c r="P17" s="6">
        <v>5810</v>
      </c>
    </row>
    <row r="18" spans="1:16" x14ac:dyDescent="0.25">
      <c r="A18" t="str">
        <f>A4</f>
        <v>Housing and meals</v>
      </c>
      <c r="B18" s="6">
        <f t="shared" ref="B18:D19" si="4">B4</f>
        <v>4297</v>
      </c>
      <c r="C18" s="6">
        <f t="shared" si="4"/>
        <v>10920</v>
      </c>
      <c r="D18" s="6">
        <f t="shared" si="4"/>
        <v>12085</v>
      </c>
      <c r="E18" s="9"/>
      <c r="F18" s="6">
        <f t="shared" ref="F18:H22" si="5">B18</f>
        <v>4297</v>
      </c>
      <c r="G18" s="6">
        <f t="shared" si="5"/>
        <v>10920</v>
      </c>
      <c r="H18" s="6">
        <f t="shared" si="5"/>
        <v>12085</v>
      </c>
      <c r="I18" s="9"/>
      <c r="J18" s="6">
        <f t="shared" ref="J18:L22" si="6">B18</f>
        <v>4297</v>
      </c>
      <c r="K18" s="6">
        <f t="shared" si="6"/>
        <v>10920</v>
      </c>
      <c r="L18" s="6">
        <f t="shared" si="6"/>
        <v>12085</v>
      </c>
      <c r="M18" s="9"/>
      <c r="N18" s="6">
        <v>0</v>
      </c>
      <c r="O18" s="6">
        <v>0</v>
      </c>
      <c r="P18" s="6">
        <v>0</v>
      </c>
    </row>
    <row r="19" spans="1:16" x14ac:dyDescent="0.25">
      <c r="A19" t="str">
        <f>A5</f>
        <v>Books and supplies</v>
      </c>
      <c r="B19" s="6">
        <f t="shared" si="4"/>
        <v>1385</v>
      </c>
      <c r="C19" s="6">
        <f t="shared" si="4"/>
        <v>1385</v>
      </c>
      <c r="D19" s="6">
        <f t="shared" si="4"/>
        <v>1385</v>
      </c>
      <c r="E19" s="9"/>
      <c r="F19" s="6">
        <f t="shared" si="5"/>
        <v>1385</v>
      </c>
      <c r="G19" s="6">
        <f t="shared" si="5"/>
        <v>1385</v>
      </c>
      <c r="H19" s="6">
        <f t="shared" si="5"/>
        <v>1385</v>
      </c>
      <c r="I19" s="9"/>
      <c r="J19" s="6">
        <f t="shared" si="6"/>
        <v>1385</v>
      </c>
      <c r="K19" s="6">
        <f t="shared" si="6"/>
        <v>1385</v>
      </c>
      <c r="L19" s="6">
        <f t="shared" si="6"/>
        <v>1385</v>
      </c>
      <c r="M19" s="9"/>
      <c r="N19" s="6">
        <v>1385</v>
      </c>
      <c r="O19" s="6">
        <v>1385</v>
      </c>
      <c r="P19" s="6">
        <v>1385</v>
      </c>
    </row>
    <row r="20" spans="1:16" x14ac:dyDescent="0.25">
      <c r="A20" t="s">
        <v>89</v>
      </c>
      <c r="B20" s="6">
        <v>188</v>
      </c>
      <c r="C20" s="6">
        <v>188</v>
      </c>
      <c r="D20" s="6">
        <v>188</v>
      </c>
      <c r="E20" s="9"/>
      <c r="F20" s="6">
        <v>136</v>
      </c>
      <c r="G20" s="6">
        <v>136</v>
      </c>
      <c r="H20" s="6">
        <v>136</v>
      </c>
      <c r="I20" s="9"/>
      <c r="J20" s="6">
        <v>112</v>
      </c>
      <c r="K20" s="6">
        <v>112</v>
      </c>
      <c r="L20" s="6">
        <v>112</v>
      </c>
      <c r="M20" s="9"/>
      <c r="N20" s="6">
        <v>88</v>
      </c>
      <c r="O20" s="6">
        <v>88</v>
      </c>
      <c r="P20" s="6">
        <v>88</v>
      </c>
    </row>
    <row r="21" spans="1:16" ht="21.75" customHeight="1" x14ac:dyDescent="0.25">
      <c r="A21" t="s">
        <v>2</v>
      </c>
      <c r="B21" s="5">
        <v>3650</v>
      </c>
      <c r="C21" s="5">
        <f>B21</f>
        <v>3650</v>
      </c>
      <c r="D21" s="5">
        <f>B21</f>
        <v>3650</v>
      </c>
      <c r="E21" s="9"/>
      <c r="F21" s="6">
        <v>3650</v>
      </c>
      <c r="G21" s="6">
        <v>3650</v>
      </c>
      <c r="H21" s="6">
        <f>F21</f>
        <v>3650</v>
      </c>
      <c r="I21" s="9"/>
      <c r="J21" s="6">
        <v>3650</v>
      </c>
      <c r="K21" s="4">
        <v>3650</v>
      </c>
      <c r="L21" s="6">
        <f>J21</f>
        <v>3650</v>
      </c>
      <c r="M21" s="9"/>
      <c r="N21" s="6">
        <v>3650</v>
      </c>
      <c r="O21" s="4">
        <v>3650</v>
      </c>
      <c r="P21" s="5">
        <f>N21</f>
        <v>3650</v>
      </c>
    </row>
    <row r="22" spans="1:16" x14ac:dyDescent="0.25">
      <c r="A22" t="str">
        <f>A6</f>
        <v>Personal</v>
      </c>
      <c r="B22" s="6">
        <f>B6</f>
        <v>2665</v>
      </c>
      <c r="C22" s="6">
        <f>C6</f>
        <v>2665</v>
      </c>
      <c r="D22" s="6">
        <f>D6</f>
        <v>2665</v>
      </c>
      <c r="E22" s="9"/>
      <c r="F22" s="6">
        <f t="shared" si="5"/>
        <v>2665</v>
      </c>
      <c r="G22" s="6">
        <v>2665</v>
      </c>
      <c r="H22" s="6">
        <f t="shared" si="5"/>
        <v>2665</v>
      </c>
      <c r="I22" s="9"/>
      <c r="J22" s="6">
        <f t="shared" si="6"/>
        <v>2665</v>
      </c>
      <c r="K22" s="6">
        <f t="shared" si="6"/>
        <v>2665</v>
      </c>
      <c r="L22" s="6">
        <f t="shared" si="6"/>
        <v>2665</v>
      </c>
      <c r="M22" s="9"/>
      <c r="N22" s="6">
        <v>0</v>
      </c>
      <c r="O22" s="6">
        <v>0</v>
      </c>
      <c r="P22" s="6">
        <v>0</v>
      </c>
    </row>
    <row r="23" spans="1:16" ht="15.75" thickBot="1" x14ac:dyDescent="0.3">
      <c r="A23" t="s">
        <v>75</v>
      </c>
      <c r="B23" s="7">
        <v>52</v>
      </c>
      <c r="C23" s="7">
        <v>52</v>
      </c>
      <c r="D23" s="7">
        <v>52</v>
      </c>
      <c r="F23" s="8">
        <v>52</v>
      </c>
      <c r="G23" s="2">
        <v>52</v>
      </c>
      <c r="H23" s="8">
        <v>52</v>
      </c>
      <c r="I23" s="9"/>
      <c r="J23" s="8">
        <v>52</v>
      </c>
      <c r="K23" s="2">
        <v>52</v>
      </c>
      <c r="L23" s="8">
        <v>52</v>
      </c>
      <c r="M23" s="9"/>
      <c r="N23" s="8"/>
      <c r="O23" s="2"/>
      <c r="P23" s="8"/>
    </row>
    <row r="24" spans="1:16" ht="15.75" thickTop="1" x14ac:dyDescent="0.25">
      <c r="A24" t="str">
        <f>A9</f>
        <v>Resident Total</v>
      </c>
      <c r="B24" s="17">
        <f>B21+B17+B18+B22+B19+B23+B20</f>
        <v>22528</v>
      </c>
      <c r="C24" s="17">
        <f>C21+C17+C18+C22+C19+C23+C20</f>
        <v>29151</v>
      </c>
      <c r="D24" s="17">
        <f>D21+D17+D18+D22+D19+D23+D20</f>
        <v>30316</v>
      </c>
      <c r="F24" s="17">
        <f>F21+F17+F18+F19+F22+F23+F20</f>
        <v>21563</v>
      </c>
      <c r="G24" s="17">
        <f>G21+G17+G18+G19+G22+G23+G20</f>
        <v>28186</v>
      </c>
      <c r="H24" s="17">
        <f>H21+H17+H18+H19+H22+H23+H20</f>
        <v>29351</v>
      </c>
      <c r="I24" s="9"/>
      <c r="J24" s="17">
        <f>J21+J17+J18+J20+J19+J23+J22</f>
        <v>19760</v>
      </c>
      <c r="K24" s="19">
        <f>K21+K17+K18+K22+K19+K23+K20</f>
        <v>26383</v>
      </c>
      <c r="L24" s="17">
        <f>L21+L17+L18+L22+L19+L23+L20</f>
        <v>27548</v>
      </c>
      <c r="M24" s="9"/>
      <c r="N24" s="17">
        <f>N21+N17+N18+N22+N19+N20</f>
        <v>10933</v>
      </c>
      <c r="O24" s="19">
        <f>O21+O17+O18+O22+O19+O20</f>
        <v>10933</v>
      </c>
      <c r="P24" s="17">
        <f>P21+P17+P18+P22+P19+P20</f>
        <v>10933</v>
      </c>
    </row>
    <row r="25" spans="1:16" ht="11.25" customHeight="1" thickBot="1" x14ac:dyDescent="0.3">
      <c r="A25" t="str">
        <f>A10</f>
        <v>Non-Res Fee</v>
      </c>
      <c r="B25" s="8">
        <f>B50*2</f>
        <v>12100</v>
      </c>
      <c r="C25" s="8">
        <f>B25</f>
        <v>12100</v>
      </c>
      <c r="D25" s="8">
        <f>B25</f>
        <v>12100</v>
      </c>
      <c r="E25" s="9"/>
      <c r="F25" s="8">
        <f>F50*2</f>
        <v>10094</v>
      </c>
      <c r="G25" s="2">
        <f>F25</f>
        <v>10094</v>
      </c>
      <c r="H25" s="8">
        <f>F25</f>
        <v>10094</v>
      </c>
      <c r="I25" s="9"/>
      <c r="J25" s="8">
        <f>J50*2</f>
        <v>7064</v>
      </c>
      <c r="K25" s="2">
        <f>J25</f>
        <v>7064</v>
      </c>
      <c r="L25" s="8">
        <f>J25</f>
        <v>7064</v>
      </c>
      <c r="M25" s="9"/>
      <c r="N25" s="8">
        <f>N67*2</f>
        <v>0</v>
      </c>
      <c r="O25" s="2">
        <f>N25</f>
        <v>0</v>
      </c>
      <c r="P25" s="12">
        <f>N25</f>
        <v>0</v>
      </c>
    </row>
    <row r="26" spans="1:16" ht="14.25" customHeight="1" thickTop="1" x14ac:dyDescent="0.25">
      <c r="A26" t="str">
        <f>A11</f>
        <v>Non-Res Total</v>
      </c>
      <c r="B26" s="16">
        <f>B24+B25</f>
        <v>34628</v>
      </c>
      <c r="C26" s="16">
        <f>C24+C25</f>
        <v>41251</v>
      </c>
      <c r="D26" s="16">
        <f>D24+D25</f>
        <v>42416</v>
      </c>
      <c r="F26" s="18">
        <f>F24+F25</f>
        <v>31657</v>
      </c>
      <c r="G26" s="20">
        <f>G24+G25</f>
        <v>38280</v>
      </c>
      <c r="H26" s="18">
        <f>H24+H25</f>
        <v>39445</v>
      </c>
      <c r="I26" s="9"/>
      <c r="J26" s="17">
        <f>J24+J25</f>
        <v>26824</v>
      </c>
      <c r="K26" s="19">
        <f>K24+K25</f>
        <v>33447</v>
      </c>
      <c r="L26" s="17">
        <f>L24+L25</f>
        <v>34612</v>
      </c>
      <c r="M26" s="9"/>
      <c r="N26" s="17">
        <f>N24+N25</f>
        <v>10933</v>
      </c>
      <c r="O26" s="19">
        <f>O24+O25</f>
        <v>10933</v>
      </c>
      <c r="P26" s="17">
        <f>P24+P25</f>
        <v>10933</v>
      </c>
    </row>
    <row r="27" spans="1:16" x14ac:dyDescent="0.25">
      <c r="A27" t="s">
        <v>19</v>
      </c>
      <c r="B27" s="21"/>
      <c r="C27" s="21"/>
      <c r="D27" s="21"/>
      <c r="F27" s="21"/>
      <c r="G27" s="21"/>
      <c r="H27" s="21"/>
      <c r="J27" s="21"/>
      <c r="K27" s="21"/>
      <c r="L27" s="21"/>
      <c r="N27" s="21"/>
      <c r="O27" s="21"/>
      <c r="P27" s="21"/>
    </row>
    <row r="28" spans="1:16" x14ac:dyDescent="0.25">
      <c r="A28" s="13" t="s">
        <v>9</v>
      </c>
      <c r="B28" s="53" t="s">
        <v>37</v>
      </c>
      <c r="C28" s="53"/>
      <c r="D28" s="53"/>
      <c r="F28" s="54" t="s">
        <v>12</v>
      </c>
      <c r="G28" s="54"/>
      <c r="H28" s="53"/>
      <c r="J28" s="54" t="s">
        <v>52</v>
      </c>
      <c r="K28" s="54"/>
      <c r="L28" s="54"/>
      <c r="N28" s="54" t="s">
        <v>21</v>
      </c>
      <c r="O28" s="54"/>
      <c r="P28" s="54"/>
    </row>
    <row r="29" spans="1:16" x14ac:dyDescent="0.25">
      <c r="A29" s="22"/>
      <c r="B29" s="14" t="str">
        <f>B2</f>
        <v>W/Parent</v>
      </c>
      <c r="C29" s="14" t="str">
        <f>C2</f>
        <v>On Campus</v>
      </c>
      <c r="D29" s="14" t="str">
        <f>D2</f>
        <v>Off Campus</v>
      </c>
      <c r="E29" s="11"/>
      <c r="F29" s="14" t="str">
        <f>F2</f>
        <v>W/Parent</v>
      </c>
      <c r="G29" s="23" t="str">
        <f>G2</f>
        <v>On Campus</v>
      </c>
      <c r="H29" s="14" t="str">
        <f>H2</f>
        <v>Off Campus</v>
      </c>
      <c r="I29" s="11"/>
      <c r="J29" s="14" t="str">
        <f>J2</f>
        <v>W/Parent</v>
      </c>
      <c r="K29" s="14" t="str">
        <f>K2</f>
        <v>On Campus</v>
      </c>
      <c r="L29" s="14" t="str">
        <f>L2</f>
        <v>Off Campus</v>
      </c>
      <c r="M29" s="11"/>
      <c r="N29" s="14" t="str">
        <f>N2</f>
        <v>W/Parent</v>
      </c>
      <c r="O29" s="14" t="str">
        <f>O2</f>
        <v>On Campus</v>
      </c>
      <c r="P29" s="14" t="str">
        <f>P2</f>
        <v>Off Campus</v>
      </c>
    </row>
    <row r="30" spans="1:16" x14ac:dyDescent="0.25">
      <c r="A30" s="22" t="str">
        <f>A3</f>
        <v>Tuition &amp; Fees</v>
      </c>
      <c r="B30" s="3">
        <v>25565</v>
      </c>
      <c r="C30" s="3">
        <f>B30</f>
        <v>25565</v>
      </c>
      <c r="D30" s="5">
        <f>B30</f>
        <v>25565</v>
      </c>
      <c r="E30" s="10">
        <f t="shared" ref="E30:M30" si="7">D30</f>
        <v>25565</v>
      </c>
      <c r="F30" s="5">
        <v>21549</v>
      </c>
      <c r="G30" s="3">
        <f>F30</f>
        <v>21549</v>
      </c>
      <c r="H30" s="5">
        <f>F30</f>
        <v>21549</v>
      </c>
      <c r="I30" s="10">
        <f t="shared" si="7"/>
        <v>21549</v>
      </c>
      <c r="J30" s="5">
        <v>15522</v>
      </c>
      <c r="K30" s="3">
        <f>J30</f>
        <v>15522</v>
      </c>
      <c r="L30" s="5">
        <f>K30</f>
        <v>15522</v>
      </c>
      <c r="M30" s="10">
        <f t="shared" si="7"/>
        <v>15522</v>
      </c>
      <c r="N30" s="5">
        <v>9498</v>
      </c>
      <c r="O30" s="3">
        <f>N30</f>
        <v>9498</v>
      </c>
      <c r="P30" s="5">
        <f>N30</f>
        <v>9498</v>
      </c>
    </row>
    <row r="31" spans="1:16" x14ac:dyDescent="0.25">
      <c r="A31" s="22" t="str">
        <f>A4</f>
        <v>Housing and meals</v>
      </c>
      <c r="B31" s="4">
        <f>B4</f>
        <v>4297</v>
      </c>
      <c r="C31" s="4">
        <f>C4</f>
        <v>10920</v>
      </c>
      <c r="D31" s="6">
        <f>D4</f>
        <v>12085</v>
      </c>
      <c r="E31" s="9"/>
      <c r="F31" s="6">
        <f>B31</f>
        <v>4297</v>
      </c>
      <c r="G31" s="4">
        <f>C18</f>
        <v>10920</v>
      </c>
      <c r="H31" s="6">
        <f>D31</f>
        <v>12085</v>
      </c>
      <c r="I31" s="9"/>
      <c r="J31" s="6">
        <f>B31</f>
        <v>4297</v>
      </c>
      <c r="K31" s="4">
        <f>C18</f>
        <v>10920</v>
      </c>
      <c r="L31" s="6">
        <f>D31</f>
        <v>12085</v>
      </c>
      <c r="M31" s="9"/>
      <c r="N31" s="6">
        <f>B31*0</f>
        <v>0</v>
      </c>
      <c r="O31" s="4">
        <f>C31*0</f>
        <v>0</v>
      </c>
      <c r="P31" s="6">
        <f>D31*0</f>
        <v>0</v>
      </c>
    </row>
    <row r="32" spans="1:16" x14ac:dyDescent="0.25">
      <c r="A32" t="str">
        <f>A5</f>
        <v>Books and supplies</v>
      </c>
      <c r="B32" s="4">
        <f>B5</f>
        <v>1385</v>
      </c>
      <c r="C32" s="4">
        <f>B32</f>
        <v>1385</v>
      </c>
      <c r="D32" s="6">
        <f>B32</f>
        <v>1385</v>
      </c>
      <c r="E32" s="9"/>
      <c r="F32" s="6">
        <f>B32</f>
        <v>1385</v>
      </c>
      <c r="G32" s="6">
        <f>F32</f>
        <v>1385</v>
      </c>
      <c r="H32" s="6">
        <f>F32</f>
        <v>1385</v>
      </c>
      <c r="I32" s="6">
        <f t="shared" ref="I32:M32" si="8">E32*0.75</f>
        <v>0</v>
      </c>
      <c r="J32" s="6">
        <f>B32</f>
        <v>1385</v>
      </c>
      <c r="K32" s="6">
        <f>J32</f>
        <v>1385</v>
      </c>
      <c r="L32" s="6">
        <f>J32</f>
        <v>1385</v>
      </c>
      <c r="M32" s="6">
        <f t="shared" si="8"/>
        <v>0</v>
      </c>
      <c r="N32" s="6">
        <f>B32*0.5</f>
        <v>692.5</v>
      </c>
      <c r="O32" s="6">
        <f>N32</f>
        <v>692.5</v>
      </c>
      <c r="P32" s="6">
        <f>N32</f>
        <v>692.5</v>
      </c>
    </row>
    <row r="33" spans="1:16" x14ac:dyDescent="0.25">
      <c r="A33" t="str">
        <f>A6</f>
        <v>Personal</v>
      </c>
      <c r="B33" s="4">
        <v>2665</v>
      </c>
      <c r="C33" s="4">
        <v>2665</v>
      </c>
      <c r="D33" s="6">
        <f>B33</f>
        <v>2665</v>
      </c>
      <c r="E33" s="9"/>
      <c r="F33" s="6">
        <f>B33</f>
        <v>2665</v>
      </c>
      <c r="G33" s="6">
        <f>F33</f>
        <v>2665</v>
      </c>
      <c r="H33" s="6">
        <f>F33</f>
        <v>2665</v>
      </c>
      <c r="I33" s="9"/>
      <c r="J33" s="6">
        <f>B33</f>
        <v>2665</v>
      </c>
      <c r="K33" s="6">
        <f>J33</f>
        <v>2665</v>
      </c>
      <c r="L33" s="6">
        <f>J33</f>
        <v>2665</v>
      </c>
      <c r="M33" s="9"/>
      <c r="N33" s="6">
        <f>B33*0</f>
        <v>0</v>
      </c>
      <c r="O33" s="6">
        <f t="shared" ref="O33" si="9">C33*0</f>
        <v>0</v>
      </c>
      <c r="P33" s="6">
        <f t="shared" ref="P33" si="10">D33*0</f>
        <v>0</v>
      </c>
    </row>
    <row r="34" spans="1:16" ht="17.25" customHeight="1" x14ac:dyDescent="0.25">
      <c r="A34" t="str">
        <f>A7</f>
        <v>Travel</v>
      </c>
      <c r="B34" s="4">
        <f>B7</f>
        <v>3650</v>
      </c>
      <c r="C34" s="4">
        <f>C7</f>
        <v>3650</v>
      </c>
      <c r="D34" s="6">
        <f>D7</f>
        <v>3650</v>
      </c>
      <c r="E34" s="9"/>
      <c r="F34" s="6">
        <f>B34</f>
        <v>3650</v>
      </c>
      <c r="G34" s="6">
        <f>C34</f>
        <v>3650</v>
      </c>
      <c r="H34" s="6">
        <f>D34</f>
        <v>3650</v>
      </c>
      <c r="I34" s="9"/>
      <c r="J34" s="6">
        <f>B34</f>
        <v>3650</v>
      </c>
      <c r="K34" s="6">
        <f>C34</f>
        <v>3650</v>
      </c>
      <c r="L34" s="6">
        <f>D34</f>
        <v>3650</v>
      </c>
      <c r="M34" s="9"/>
      <c r="N34" s="6">
        <f>B34</f>
        <v>3650</v>
      </c>
      <c r="O34" s="6">
        <f>C34</f>
        <v>3650</v>
      </c>
      <c r="P34" s="6">
        <f>D34</f>
        <v>3650</v>
      </c>
    </row>
    <row r="35" spans="1:16" ht="15.75" thickBot="1" x14ac:dyDescent="0.3">
      <c r="A35" t="s">
        <v>74</v>
      </c>
      <c r="B35" s="1">
        <v>52</v>
      </c>
      <c r="C35" s="1">
        <v>52</v>
      </c>
      <c r="D35" s="7">
        <v>52</v>
      </c>
      <c r="F35" s="7">
        <v>52</v>
      </c>
      <c r="G35" s="1">
        <v>52</v>
      </c>
      <c r="H35" s="7">
        <v>52</v>
      </c>
      <c r="J35" s="7">
        <v>52</v>
      </c>
      <c r="K35" s="1">
        <v>52</v>
      </c>
      <c r="L35" s="7">
        <v>52</v>
      </c>
      <c r="N35" s="7"/>
      <c r="O35" s="1"/>
      <c r="P35" s="7"/>
    </row>
    <row r="36" spans="1:16" ht="15.75" thickTop="1" x14ac:dyDescent="0.25">
      <c r="A36" t="str">
        <f>A9</f>
        <v>Resident Total</v>
      </c>
      <c r="B36" s="19">
        <f>B30+B31+B32+B34+B33+B35</f>
        <v>37614</v>
      </c>
      <c r="C36" s="19">
        <f>C30+C31+C32+C34+C33+C35</f>
        <v>44237</v>
      </c>
      <c r="D36" s="17">
        <f>D30+D31+D32+D34+D33+D35</f>
        <v>45402</v>
      </c>
      <c r="F36" s="17">
        <f>F30+F31+F32+F34+F33+F35</f>
        <v>33598</v>
      </c>
      <c r="G36" s="19">
        <f>G30+G31+G32+G34+G33+G35</f>
        <v>40221</v>
      </c>
      <c r="H36" s="17">
        <f>H30+H31+H32+H34+H33+H35</f>
        <v>41386</v>
      </c>
      <c r="I36" s="9"/>
      <c r="J36" s="17">
        <f>J30+J31+J32+J34+J33+J35</f>
        <v>27571</v>
      </c>
      <c r="K36" s="19">
        <f>K30+K31+K32+K34+K33+K35</f>
        <v>34194</v>
      </c>
      <c r="L36" s="17">
        <f>L30+L31+L32+L34+L33+L35</f>
        <v>35359</v>
      </c>
      <c r="M36" s="9"/>
      <c r="N36" s="17">
        <f>N30+N31+N32+N34+N33</f>
        <v>13840.5</v>
      </c>
      <c r="O36" s="19">
        <f>O30+O31+O32+O34+O33</f>
        <v>13840.5</v>
      </c>
      <c r="P36" s="18">
        <f>P30+P31+P32+P34+P33</f>
        <v>13840.5</v>
      </c>
    </row>
    <row r="37" spans="1:16" ht="15.75" thickBot="1" x14ac:dyDescent="0.3">
      <c r="A37" t="str">
        <f>A10</f>
        <v>Non-Res Fee</v>
      </c>
      <c r="B37" s="2">
        <f>B80*2</f>
        <v>20256</v>
      </c>
      <c r="C37" s="2">
        <f>B37</f>
        <v>20256</v>
      </c>
      <c r="D37" s="8">
        <f>B37</f>
        <v>20256</v>
      </c>
      <c r="E37" s="9"/>
      <c r="F37" s="8">
        <f>F80*2</f>
        <v>14818</v>
      </c>
      <c r="G37" s="2">
        <f>F37</f>
        <v>14818</v>
      </c>
      <c r="H37" s="8">
        <f>F37</f>
        <v>14818</v>
      </c>
      <c r="I37" s="9"/>
      <c r="J37" s="8">
        <f>J80*2</f>
        <v>9430</v>
      </c>
      <c r="K37" s="2">
        <f>J37</f>
        <v>9430</v>
      </c>
      <c r="L37" s="8">
        <f>J37</f>
        <v>9430</v>
      </c>
      <c r="M37" s="9"/>
      <c r="N37" s="8">
        <v>5386</v>
      </c>
      <c r="O37" s="2">
        <f>N37</f>
        <v>5386</v>
      </c>
      <c r="P37" s="8">
        <f>N37</f>
        <v>5386</v>
      </c>
    </row>
    <row r="38" spans="1:16" ht="15.75" thickTop="1" x14ac:dyDescent="0.25">
      <c r="A38" t="str">
        <f>A11</f>
        <v>Non-Res Total</v>
      </c>
      <c r="B38" s="15">
        <f>B36+B37</f>
        <v>57870</v>
      </c>
      <c r="C38" s="15">
        <f t="shared" ref="C38:D38" si="11">C36+C37</f>
        <v>64493</v>
      </c>
      <c r="D38" s="16">
        <f t="shared" si="11"/>
        <v>65658</v>
      </c>
      <c r="F38" s="18">
        <f>F36+F37</f>
        <v>48416</v>
      </c>
      <c r="G38" s="20">
        <f t="shared" ref="G38:H38" si="12">G36+G37</f>
        <v>55039</v>
      </c>
      <c r="H38" s="18">
        <f t="shared" si="12"/>
        <v>56204</v>
      </c>
      <c r="I38" s="9"/>
      <c r="J38" s="18">
        <f>J36+J37</f>
        <v>37001</v>
      </c>
      <c r="K38" s="20">
        <f>K36+K37</f>
        <v>43624</v>
      </c>
      <c r="L38" s="18">
        <f t="shared" ref="L38" si="13">L36+L37</f>
        <v>44789</v>
      </c>
      <c r="M38" s="9"/>
      <c r="N38" s="18">
        <f>N36+N37</f>
        <v>19226.5</v>
      </c>
      <c r="O38" s="20">
        <f t="shared" ref="O38:P38" si="14">O36+O37</f>
        <v>19226.5</v>
      </c>
      <c r="P38" s="18">
        <f t="shared" si="14"/>
        <v>19226.5</v>
      </c>
    </row>
    <row r="40" spans="1:16" x14ac:dyDescent="0.25">
      <c r="B40" t="s">
        <v>26</v>
      </c>
    </row>
    <row r="41" spans="1:16" x14ac:dyDescent="0.25">
      <c r="A41" s="13" t="s">
        <v>23</v>
      </c>
      <c r="B41" s="53" t="s">
        <v>0</v>
      </c>
      <c r="C41" s="53"/>
      <c r="D41" s="53"/>
      <c r="F41" s="53" t="s">
        <v>12</v>
      </c>
      <c r="G41" s="53"/>
      <c r="H41" s="53"/>
      <c r="J41" s="53" t="s">
        <v>17</v>
      </c>
      <c r="K41" s="53"/>
      <c r="L41" s="53"/>
      <c r="N41" s="53" t="s">
        <v>20</v>
      </c>
      <c r="O41" s="53"/>
      <c r="P41" s="53"/>
    </row>
    <row r="42" spans="1:16" x14ac:dyDescent="0.25">
      <c r="B42" s="14" t="s">
        <v>13</v>
      </c>
      <c r="C42" s="14" t="s">
        <v>14</v>
      </c>
      <c r="D42" s="14" t="s">
        <v>15</v>
      </c>
      <c r="E42" s="11"/>
      <c r="F42" s="14" t="s">
        <v>13</v>
      </c>
      <c r="G42" s="14" t="s">
        <v>14</v>
      </c>
      <c r="H42" s="14" t="s">
        <v>15</v>
      </c>
      <c r="I42" s="11"/>
      <c r="J42" s="14" t="s">
        <v>13</v>
      </c>
      <c r="K42" s="14" t="s">
        <v>14</v>
      </c>
      <c r="L42" s="14" t="s">
        <v>15</v>
      </c>
      <c r="M42" s="11"/>
      <c r="N42" s="14" t="s">
        <v>13</v>
      </c>
      <c r="O42" s="14" t="s">
        <v>14</v>
      </c>
      <c r="P42" s="14" t="s">
        <v>15</v>
      </c>
    </row>
    <row r="43" spans="1:16" x14ac:dyDescent="0.25">
      <c r="A43" t="s">
        <v>1</v>
      </c>
      <c r="B43" s="40">
        <v>5033</v>
      </c>
      <c r="C43" s="25">
        <v>5033</v>
      </c>
      <c r="D43" s="26">
        <f>B43</f>
        <v>5033</v>
      </c>
      <c r="E43" s="27"/>
      <c r="F43" s="40">
        <v>4398</v>
      </c>
      <c r="G43" s="25">
        <f>F43</f>
        <v>4398</v>
      </c>
      <c r="H43" s="26">
        <f>F43</f>
        <v>4398</v>
      </c>
      <c r="I43" s="27"/>
      <c r="J43" s="40">
        <v>3402</v>
      </c>
      <c r="K43" s="25">
        <f>J43</f>
        <v>3402</v>
      </c>
      <c r="L43" s="26">
        <f>J43</f>
        <v>3402</v>
      </c>
      <c r="M43" s="27"/>
      <c r="N43" s="40">
        <v>2753</v>
      </c>
      <c r="O43" s="25">
        <f>N43</f>
        <v>2753</v>
      </c>
      <c r="P43" s="26">
        <f>N43</f>
        <v>2753</v>
      </c>
    </row>
    <row r="44" spans="1:16" x14ac:dyDescent="0.25">
      <c r="A44" t="s">
        <v>57</v>
      </c>
      <c r="B44" s="4">
        <f>B4/2</f>
        <v>2148.5</v>
      </c>
      <c r="C44" s="41">
        <f>C4/2</f>
        <v>5460</v>
      </c>
      <c r="D44" s="6">
        <f>D4/2</f>
        <v>6042.5</v>
      </c>
      <c r="E44" s="9"/>
      <c r="F44" s="6">
        <f t="shared" ref="F44:H47" si="15">B44</f>
        <v>2148.5</v>
      </c>
      <c r="G44" s="4">
        <f t="shared" si="15"/>
        <v>5460</v>
      </c>
      <c r="H44" s="6">
        <f t="shared" si="15"/>
        <v>6042.5</v>
      </c>
      <c r="I44" s="9"/>
      <c r="J44" s="6">
        <f t="shared" ref="J44:L47" si="16">B44</f>
        <v>2148.5</v>
      </c>
      <c r="K44" s="4">
        <f t="shared" si="16"/>
        <v>5460</v>
      </c>
      <c r="L44" s="6">
        <f t="shared" si="16"/>
        <v>6042.5</v>
      </c>
      <c r="M44" s="9"/>
      <c r="N44" s="6">
        <f>B44*0</f>
        <v>0</v>
      </c>
      <c r="O44" s="6">
        <f t="shared" ref="O44:P44" si="17">C44*0</f>
        <v>0</v>
      </c>
      <c r="P44" s="6">
        <f t="shared" si="17"/>
        <v>0</v>
      </c>
    </row>
    <row r="45" spans="1:16" x14ac:dyDescent="0.25">
      <c r="A45" t="s">
        <v>58</v>
      </c>
      <c r="B45" s="4">
        <f>B5/2</f>
        <v>692.5</v>
      </c>
      <c r="C45" s="4">
        <f>B45</f>
        <v>692.5</v>
      </c>
      <c r="D45" s="6">
        <f>B45</f>
        <v>692.5</v>
      </c>
      <c r="E45" s="9"/>
      <c r="F45" s="6">
        <f t="shared" si="15"/>
        <v>692.5</v>
      </c>
      <c r="G45" s="6">
        <f t="shared" si="15"/>
        <v>692.5</v>
      </c>
      <c r="H45" s="6">
        <f t="shared" si="15"/>
        <v>692.5</v>
      </c>
      <c r="I45" s="9"/>
      <c r="J45" s="6">
        <f t="shared" si="16"/>
        <v>692.5</v>
      </c>
      <c r="K45" s="6">
        <f t="shared" si="16"/>
        <v>692.5</v>
      </c>
      <c r="L45" s="6">
        <f t="shared" si="16"/>
        <v>692.5</v>
      </c>
      <c r="M45" s="9"/>
      <c r="N45" s="6">
        <f>B45*0.5</f>
        <v>346.25</v>
      </c>
      <c r="O45" s="6">
        <f>C45*0.5</f>
        <v>346.25</v>
      </c>
      <c r="P45" s="6">
        <f>D45*0.5</f>
        <v>346.25</v>
      </c>
    </row>
    <row r="46" spans="1:16" x14ac:dyDescent="0.25">
      <c r="A46" t="s">
        <v>3</v>
      </c>
      <c r="B46" s="4">
        <f>B6/2</f>
        <v>1332.5</v>
      </c>
      <c r="C46" s="4">
        <f>B46</f>
        <v>1332.5</v>
      </c>
      <c r="D46" s="6">
        <f>B46</f>
        <v>1332.5</v>
      </c>
      <c r="E46" s="9"/>
      <c r="F46" s="6">
        <f t="shared" si="15"/>
        <v>1332.5</v>
      </c>
      <c r="G46" s="6">
        <f t="shared" si="15"/>
        <v>1332.5</v>
      </c>
      <c r="H46" s="6">
        <f t="shared" si="15"/>
        <v>1332.5</v>
      </c>
      <c r="I46" s="9"/>
      <c r="J46" s="6">
        <f t="shared" si="16"/>
        <v>1332.5</v>
      </c>
      <c r="K46" s="6">
        <f t="shared" si="16"/>
        <v>1332.5</v>
      </c>
      <c r="L46" s="6">
        <f t="shared" si="16"/>
        <v>1332.5</v>
      </c>
      <c r="M46" s="9"/>
      <c r="N46" s="6">
        <f>B46*0</f>
        <v>0</v>
      </c>
      <c r="O46" s="6">
        <v>4</v>
      </c>
      <c r="P46" s="6">
        <f t="shared" ref="P46" si="18">D46*0</f>
        <v>0</v>
      </c>
    </row>
    <row r="47" spans="1:16" x14ac:dyDescent="0.25">
      <c r="A47" t="s">
        <v>2</v>
      </c>
      <c r="B47" s="4">
        <f>B7/2</f>
        <v>1825</v>
      </c>
      <c r="C47" s="4">
        <f>C7/2</f>
        <v>1825</v>
      </c>
      <c r="D47" s="6">
        <f>D7/2</f>
        <v>1825</v>
      </c>
      <c r="E47" s="9"/>
      <c r="F47" s="6">
        <f t="shared" si="15"/>
        <v>1825</v>
      </c>
      <c r="G47" s="6">
        <f t="shared" si="15"/>
        <v>1825</v>
      </c>
      <c r="H47" s="6">
        <f t="shared" si="15"/>
        <v>1825</v>
      </c>
      <c r="I47" s="9"/>
      <c r="J47" s="6">
        <f t="shared" si="16"/>
        <v>1825</v>
      </c>
      <c r="K47" s="6">
        <f t="shared" si="16"/>
        <v>1825</v>
      </c>
      <c r="L47" s="6">
        <f t="shared" si="16"/>
        <v>1825</v>
      </c>
      <c r="M47" s="9"/>
      <c r="N47" s="6">
        <f>B47</f>
        <v>1825</v>
      </c>
      <c r="O47" s="6">
        <f>C47</f>
        <v>1825</v>
      </c>
      <c r="P47" s="6">
        <f>D47</f>
        <v>1825</v>
      </c>
    </row>
    <row r="48" spans="1:16" ht="15.75" thickBot="1" x14ac:dyDescent="0.3">
      <c r="A48" t="s">
        <v>76</v>
      </c>
      <c r="B48" s="1">
        <v>26</v>
      </c>
      <c r="C48" s="1">
        <v>26</v>
      </c>
      <c r="D48" s="7">
        <v>26</v>
      </c>
      <c r="F48" s="7">
        <v>26</v>
      </c>
      <c r="G48" s="1">
        <v>26</v>
      </c>
      <c r="H48" s="7">
        <v>26</v>
      </c>
      <c r="J48" s="7">
        <v>26</v>
      </c>
      <c r="K48" s="1">
        <v>26</v>
      </c>
      <c r="L48" s="7">
        <v>26</v>
      </c>
      <c r="N48" s="7"/>
      <c r="O48" s="1"/>
      <c r="P48" s="7"/>
    </row>
    <row r="49" spans="1:16" ht="15.75" thickTop="1" x14ac:dyDescent="0.25">
      <c r="A49" t="s">
        <v>4</v>
      </c>
      <c r="B49" s="19">
        <f>B43+B44+B45+B47+B46+B48</f>
        <v>11057.5</v>
      </c>
      <c r="C49" s="19">
        <f>C43+C44+C45+C47+C46+C48</f>
        <v>14369</v>
      </c>
      <c r="D49" s="17">
        <f>D43+D44+D45+D47+D46+D48</f>
        <v>14951.5</v>
      </c>
      <c r="F49" s="17">
        <f>F43+F44+F45+F47+F46+F48</f>
        <v>10422.5</v>
      </c>
      <c r="G49" s="19">
        <f>G43+G44+G45+G47+G46+G48</f>
        <v>13734</v>
      </c>
      <c r="H49" s="17">
        <f>H43+H44+H45+H47+H46+H48</f>
        <v>14316.5</v>
      </c>
      <c r="I49" s="9"/>
      <c r="J49" s="17">
        <f>J43+J44+J45+J47+J46+J48</f>
        <v>9426.5</v>
      </c>
      <c r="K49" s="19">
        <f>K43+K44+K45+K47+K46+K48</f>
        <v>12738</v>
      </c>
      <c r="L49" s="17">
        <f>L43+L44+L45+L47+L46+L48</f>
        <v>13320.5</v>
      </c>
      <c r="M49" s="9"/>
      <c r="N49" s="17">
        <f>N43+N44+N45+N47+N46</f>
        <v>4924.25</v>
      </c>
      <c r="O49" s="19">
        <f>O43+O44+O45+O47+O46</f>
        <v>4928.25</v>
      </c>
      <c r="P49" s="17">
        <f>P43+P44+P45+P47+P46</f>
        <v>4924.25</v>
      </c>
    </row>
    <row r="50" spans="1:16" ht="15.75" thickBot="1" x14ac:dyDescent="0.3">
      <c r="A50" t="s">
        <v>5</v>
      </c>
      <c r="B50" s="42">
        <v>6050</v>
      </c>
      <c r="C50" s="2">
        <f>B50</f>
        <v>6050</v>
      </c>
      <c r="D50" s="8">
        <f>B50</f>
        <v>6050</v>
      </c>
      <c r="E50" s="9"/>
      <c r="F50" s="43">
        <v>5047</v>
      </c>
      <c r="G50" s="2">
        <f>F50</f>
        <v>5047</v>
      </c>
      <c r="H50" s="8">
        <f>F50</f>
        <v>5047</v>
      </c>
      <c r="I50" s="9"/>
      <c r="J50" s="43">
        <v>3532</v>
      </c>
      <c r="K50" s="2">
        <f>J50</f>
        <v>3532</v>
      </c>
      <c r="L50" s="8">
        <f>J50</f>
        <v>3532</v>
      </c>
      <c r="M50" s="9"/>
      <c r="N50" s="34">
        <v>0</v>
      </c>
      <c r="O50" s="2">
        <f>N50</f>
        <v>0</v>
      </c>
      <c r="P50" s="8">
        <f>N50</f>
        <v>0</v>
      </c>
    </row>
    <row r="51" spans="1:16" ht="15.75" thickTop="1" x14ac:dyDescent="0.25">
      <c r="A51" t="s">
        <v>6</v>
      </c>
      <c r="B51" s="20">
        <f>B49+B50</f>
        <v>17107.5</v>
      </c>
      <c r="C51" s="20">
        <f>C49+C50</f>
        <v>20419</v>
      </c>
      <c r="D51" s="18">
        <f>D49+D50</f>
        <v>21001.5</v>
      </c>
      <c r="F51" s="18">
        <f>F49+F50</f>
        <v>15469.5</v>
      </c>
      <c r="G51" s="20">
        <f>G49+G50</f>
        <v>18781</v>
      </c>
      <c r="H51" s="18">
        <f>H49+H50</f>
        <v>19363.5</v>
      </c>
      <c r="I51" s="9"/>
      <c r="J51" s="18">
        <f>J49+J50</f>
        <v>12958.5</v>
      </c>
      <c r="K51" s="20">
        <f>K49+K50</f>
        <v>16270</v>
      </c>
      <c r="L51" s="18">
        <f>L49+L50</f>
        <v>16852.5</v>
      </c>
      <c r="M51" s="9"/>
      <c r="N51" s="18">
        <f>N49+N50</f>
        <v>4924.25</v>
      </c>
      <c r="O51" s="20">
        <f>O49+O50</f>
        <v>4928.25</v>
      </c>
      <c r="P51" s="18">
        <f>P49+P50</f>
        <v>4924.25</v>
      </c>
    </row>
    <row r="52" spans="1:16" x14ac:dyDescent="0.25">
      <c r="B52" s="21"/>
      <c r="C52" s="21"/>
      <c r="D52" s="21"/>
      <c r="F52" s="21"/>
      <c r="G52" s="21"/>
      <c r="H52" s="21"/>
      <c r="J52" s="21"/>
      <c r="K52" s="21"/>
      <c r="L52" s="21"/>
      <c r="N52" s="21"/>
      <c r="O52" s="21"/>
      <c r="P52" s="21"/>
    </row>
    <row r="53" spans="1:16" x14ac:dyDescent="0.25">
      <c r="B53" s="21"/>
      <c r="C53" s="21"/>
      <c r="D53" s="21"/>
      <c r="F53" s="21"/>
      <c r="G53" s="21"/>
      <c r="H53" s="21"/>
      <c r="J53" s="21"/>
      <c r="K53" s="21"/>
      <c r="L53" s="21"/>
      <c r="N53" s="21"/>
      <c r="O53" s="21"/>
      <c r="P53" s="21"/>
    </row>
    <row r="54" spans="1:16" x14ac:dyDescent="0.25">
      <c r="A54" s="13" t="s">
        <v>24</v>
      </c>
      <c r="B54" s="53" t="s">
        <v>11</v>
      </c>
      <c r="C54" s="53"/>
      <c r="D54" s="53"/>
      <c r="F54" s="54" t="s">
        <v>16</v>
      </c>
      <c r="G54" s="54"/>
      <c r="H54" s="54"/>
      <c r="J54" s="54" t="s">
        <v>22</v>
      </c>
      <c r="K54" s="54"/>
      <c r="L54" s="54"/>
      <c r="N54" s="54" t="s">
        <v>21</v>
      </c>
      <c r="O54" s="54"/>
      <c r="P54" s="54"/>
    </row>
    <row r="55" spans="1:16" x14ac:dyDescent="0.25">
      <c r="B55" s="14" t="str">
        <f>B42</f>
        <v>W/Parent</v>
      </c>
      <c r="C55" s="14" t="str">
        <f>C42</f>
        <v>On Campus</v>
      </c>
      <c r="D55" s="14" t="str">
        <f>D42</f>
        <v>Off Campus</v>
      </c>
      <c r="E55" s="11"/>
      <c r="F55" s="14" t="str">
        <f>F42</f>
        <v>W/Parent</v>
      </c>
      <c r="G55" s="14" t="str">
        <f>G42</f>
        <v>On Campus</v>
      </c>
      <c r="H55" s="14" t="str">
        <f>H42</f>
        <v>Off Campus</v>
      </c>
      <c r="I55" s="11"/>
      <c r="J55" s="14" t="str">
        <f>J42</f>
        <v>W/Parent</v>
      </c>
      <c r="K55" s="14" t="str">
        <f>K42</f>
        <v>On Campus</v>
      </c>
      <c r="L55" s="14" t="str">
        <f>L42</f>
        <v>Off Campus</v>
      </c>
      <c r="M55" s="11"/>
      <c r="N55" s="14" t="str">
        <f>N42</f>
        <v>W/Parent</v>
      </c>
      <c r="O55" s="14" t="str">
        <f>O42</f>
        <v>On Campus</v>
      </c>
      <c r="P55" s="14" t="str">
        <f>P42</f>
        <v>Off Campus</v>
      </c>
    </row>
    <row r="56" spans="1:16" x14ac:dyDescent="0.25">
      <c r="A56" t="str">
        <f>A43</f>
        <v>Tuition &amp; Fees</v>
      </c>
      <c r="B56" s="44">
        <v>5146</v>
      </c>
      <c r="C56" s="5">
        <f>B56</f>
        <v>5146</v>
      </c>
      <c r="D56" s="5">
        <f>B56</f>
        <v>5146</v>
      </c>
      <c r="E56" s="9"/>
      <c r="F56" s="45">
        <v>4689</v>
      </c>
      <c r="G56" s="4">
        <f>F56</f>
        <v>4689</v>
      </c>
      <c r="H56" s="5">
        <f>F56</f>
        <v>4689</v>
      </c>
      <c r="I56" s="9"/>
      <c r="J56" s="45">
        <v>3800</v>
      </c>
      <c r="K56" s="4">
        <f>J56</f>
        <v>3800</v>
      </c>
      <c r="L56" s="6">
        <f>J56</f>
        <v>3800</v>
      </c>
      <c r="M56" s="9"/>
      <c r="N56" s="45">
        <v>2905</v>
      </c>
      <c r="O56" s="4">
        <f>N56</f>
        <v>2905</v>
      </c>
      <c r="P56" s="5">
        <f>N56</f>
        <v>2905</v>
      </c>
    </row>
    <row r="57" spans="1:16" x14ac:dyDescent="0.25">
      <c r="A57" t="str">
        <f>A44</f>
        <v>Housing and meals</v>
      </c>
      <c r="B57" s="31">
        <f>B17/2</f>
        <v>5145.5</v>
      </c>
      <c r="C57" s="6">
        <f>C17/2</f>
        <v>5145.5</v>
      </c>
      <c r="D57" s="6">
        <f>D17/2</f>
        <v>5145.5</v>
      </c>
      <c r="E57" s="9"/>
      <c r="F57" s="6">
        <f t="shared" ref="F57:H60" si="19">B57</f>
        <v>5145.5</v>
      </c>
      <c r="G57" s="4">
        <f t="shared" si="19"/>
        <v>5145.5</v>
      </c>
      <c r="H57" s="6">
        <f t="shared" si="19"/>
        <v>5145.5</v>
      </c>
      <c r="I57" s="9"/>
      <c r="J57" s="6">
        <f t="shared" ref="J57:L60" si="20">B57</f>
        <v>5145.5</v>
      </c>
      <c r="K57" s="4">
        <f t="shared" si="20"/>
        <v>5145.5</v>
      </c>
      <c r="L57" s="6">
        <f t="shared" si="20"/>
        <v>5145.5</v>
      </c>
      <c r="M57" s="9"/>
      <c r="N57" s="6">
        <f>B57*0</f>
        <v>0</v>
      </c>
      <c r="O57" s="6">
        <f t="shared" ref="O57:P57" si="21">C57*0</f>
        <v>0</v>
      </c>
      <c r="P57" s="6">
        <f t="shared" si="21"/>
        <v>0</v>
      </c>
    </row>
    <row r="58" spans="1:16" x14ac:dyDescent="0.25">
      <c r="A58" t="str">
        <f>A45</f>
        <v>Books and supplies</v>
      </c>
      <c r="B58" s="6">
        <f>B18/2</f>
        <v>2148.5</v>
      </c>
      <c r="C58" s="6">
        <f>B58</f>
        <v>2148.5</v>
      </c>
      <c r="D58" s="6">
        <f>B58</f>
        <v>2148.5</v>
      </c>
      <c r="E58" s="9"/>
      <c r="F58" s="6">
        <f t="shared" si="19"/>
        <v>2148.5</v>
      </c>
      <c r="G58" s="6">
        <f t="shared" si="19"/>
        <v>2148.5</v>
      </c>
      <c r="H58" s="6">
        <f t="shared" si="19"/>
        <v>2148.5</v>
      </c>
      <c r="I58" s="9"/>
      <c r="J58" s="6">
        <f t="shared" si="20"/>
        <v>2148.5</v>
      </c>
      <c r="K58" s="6">
        <f t="shared" si="20"/>
        <v>2148.5</v>
      </c>
      <c r="L58" s="6">
        <f t="shared" si="20"/>
        <v>2148.5</v>
      </c>
      <c r="M58" s="9"/>
      <c r="N58" s="6">
        <f>B58*0.5</f>
        <v>1074.25</v>
      </c>
      <c r="O58" s="6">
        <f>C58*0.5</f>
        <v>1074.25</v>
      </c>
      <c r="P58" s="6">
        <f>D58*0.5</f>
        <v>1074.25</v>
      </c>
    </row>
    <row r="59" spans="1:16" x14ac:dyDescent="0.25">
      <c r="A59" t="str">
        <f>A46</f>
        <v>Personal</v>
      </c>
      <c r="B59" s="6">
        <f>B19/2</f>
        <v>692.5</v>
      </c>
      <c r="C59" s="6">
        <f>C19/2</f>
        <v>692.5</v>
      </c>
      <c r="D59" s="6">
        <f>D19/2</f>
        <v>692.5</v>
      </c>
      <c r="E59" s="9"/>
      <c r="F59" s="6">
        <f t="shared" si="19"/>
        <v>692.5</v>
      </c>
      <c r="G59" s="6">
        <f t="shared" si="19"/>
        <v>692.5</v>
      </c>
      <c r="H59" s="6">
        <f t="shared" si="19"/>
        <v>692.5</v>
      </c>
      <c r="I59" s="9"/>
      <c r="J59" s="6">
        <f t="shared" si="20"/>
        <v>692.5</v>
      </c>
      <c r="K59" s="6">
        <f t="shared" si="20"/>
        <v>692.5</v>
      </c>
      <c r="L59" s="6">
        <f t="shared" si="20"/>
        <v>692.5</v>
      </c>
      <c r="M59" s="9"/>
      <c r="N59" s="6">
        <f>B59*0</f>
        <v>0</v>
      </c>
      <c r="O59" s="6">
        <f>C59*0</f>
        <v>0</v>
      </c>
      <c r="P59" s="6">
        <f t="shared" ref="P59" si="22">D59*0</f>
        <v>0</v>
      </c>
    </row>
    <row r="60" spans="1:16" x14ac:dyDescent="0.25">
      <c r="A60" t="str">
        <f>A47</f>
        <v>Travel</v>
      </c>
      <c r="B60" s="6">
        <f>B34/2</f>
        <v>1825</v>
      </c>
      <c r="C60" s="6">
        <f>C20/2</f>
        <v>94</v>
      </c>
      <c r="D60" s="6">
        <f>D20/2</f>
        <v>94</v>
      </c>
      <c r="E60" s="9"/>
      <c r="F60" s="6">
        <f t="shared" si="19"/>
        <v>1825</v>
      </c>
      <c r="G60" s="6">
        <f t="shared" si="19"/>
        <v>94</v>
      </c>
      <c r="H60" s="6">
        <f t="shared" si="19"/>
        <v>94</v>
      </c>
      <c r="I60" s="9"/>
      <c r="J60" s="6">
        <f t="shared" si="20"/>
        <v>1825</v>
      </c>
      <c r="K60" s="6">
        <f t="shared" si="20"/>
        <v>94</v>
      </c>
      <c r="L60" s="6">
        <f t="shared" si="20"/>
        <v>94</v>
      </c>
      <c r="M60" s="9"/>
      <c r="N60" s="6">
        <f>B60</f>
        <v>1825</v>
      </c>
      <c r="O60" s="6">
        <f>C60</f>
        <v>94</v>
      </c>
      <c r="P60" s="6">
        <f>D60</f>
        <v>94</v>
      </c>
    </row>
    <row r="61" spans="1:16" x14ac:dyDescent="0.25">
      <c r="A61" t="s">
        <v>89</v>
      </c>
      <c r="B61" s="4">
        <f>B20/2</f>
        <v>94</v>
      </c>
      <c r="C61" s="4">
        <f>C20/2</f>
        <v>94</v>
      </c>
      <c r="D61" s="6">
        <f>D20/2</f>
        <v>94</v>
      </c>
      <c r="E61" s="9"/>
      <c r="F61" s="6">
        <f>F20/2</f>
        <v>68</v>
      </c>
      <c r="G61" s="4">
        <f>G20/2</f>
        <v>68</v>
      </c>
      <c r="H61" s="6">
        <f>H20/2</f>
        <v>68</v>
      </c>
      <c r="I61" s="9"/>
      <c r="J61" s="6">
        <f>J20/2</f>
        <v>56</v>
      </c>
      <c r="K61" s="4">
        <f>K20/2</f>
        <v>56</v>
      </c>
      <c r="L61" s="6">
        <f>L20/2</f>
        <v>56</v>
      </c>
      <c r="M61" s="9"/>
      <c r="N61" s="6">
        <f>N20/2</f>
        <v>44</v>
      </c>
      <c r="O61" s="4">
        <f>O20/2</f>
        <v>44</v>
      </c>
      <c r="P61" s="6">
        <f>P20/2</f>
        <v>44</v>
      </c>
    </row>
    <row r="62" spans="1:16" ht="15.75" thickBot="1" x14ac:dyDescent="0.3">
      <c r="A62" t="s">
        <v>74</v>
      </c>
      <c r="B62" s="1">
        <v>26</v>
      </c>
      <c r="C62" s="1">
        <v>26</v>
      </c>
      <c r="D62" s="7">
        <v>26</v>
      </c>
      <c r="E62" s="21"/>
      <c r="F62" s="7">
        <v>26</v>
      </c>
      <c r="G62" s="1">
        <v>26</v>
      </c>
      <c r="H62" s="7">
        <v>26</v>
      </c>
      <c r="I62" s="21"/>
      <c r="J62" s="7">
        <v>26</v>
      </c>
      <c r="K62" s="1">
        <v>26</v>
      </c>
      <c r="L62" s="7">
        <v>26</v>
      </c>
      <c r="M62" s="21"/>
      <c r="N62" s="7"/>
      <c r="O62" s="1"/>
      <c r="P62" s="7"/>
    </row>
    <row r="63" spans="1:16" ht="15.75" thickTop="1" x14ac:dyDescent="0.25">
      <c r="A63" t="str">
        <f>A49</f>
        <v>Resident Total</v>
      </c>
      <c r="B63" s="18">
        <f>B56+B57+B58+B60+B59+B62</f>
        <v>14983.5</v>
      </c>
      <c r="C63" s="18">
        <f>C56+C57+C58+C60+C59+C62</f>
        <v>13252.5</v>
      </c>
      <c r="D63" s="18">
        <f>D56+D57+D58+D60+D59+D62</f>
        <v>13252.5</v>
      </c>
      <c r="F63" s="18">
        <f>F56+F57+F58+F60+F59+F62</f>
        <v>14526.5</v>
      </c>
      <c r="G63" s="20">
        <f>G56+G57+G58+G60+G59+G62</f>
        <v>12795.5</v>
      </c>
      <c r="H63" s="18">
        <f>H56+H57+H58+H60+H59+H62</f>
        <v>12795.5</v>
      </c>
      <c r="I63" s="9"/>
      <c r="J63" s="18">
        <f>J56+J57+J58+J60+J59+J62</f>
        <v>13637.5</v>
      </c>
      <c r="K63" s="20">
        <f>K56+K57+K58+K60+K59+K62</f>
        <v>11906.5</v>
      </c>
      <c r="L63" s="18">
        <f>L56+L57+L58+L60+L59+L62</f>
        <v>11906.5</v>
      </c>
      <c r="M63" s="9"/>
      <c r="N63" s="18">
        <f>N56+N57+N58+N60+N59</f>
        <v>5804.25</v>
      </c>
      <c r="O63" s="20">
        <f>O56+O57+O58+O60+O59</f>
        <v>4073.25</v>
      </c>
      <c r="P63" s="18">
        <f>P56+P57+P58+P60+P59</f>
        <v>4073.25</v>
      </c>
    </row>
    <row r="64" spans="1:16" ht="9.75" customHeight="1" thickBot="1" x14ac:dyDescent="0.3">
      <c r="A64" t="str">
        <f>A50</f>
        <v>Non-Res Fee</v>
      </c>
      <c r="B64" s="43">
        <v>6050</v>
      </c>
      <c r="C64" s="8">
        <f>B64</f>
        <v>6050</v>
      </c>
      <c r="D64" s="8">
        <f>B64</f>
        <v>6050</v>
      </c>
      <c r="E64" s="9"/>
      <c r="F64" s="43">
        <v>5389</v>
      </c>
      <c r="G64" s="2">
        <f>F64</f>
        <v>5389</v>
      </c>
      <c r="H64" s="8">
        <f>F64</f>
        <v>5389</v>
      </c>
      <c r="I64" s="9"/>
      <c r="J64" s="43">
        <v>4042</v>
      </c>
      <c r="K64" s="2">
        <f>J64</f>
        <v>4042</v>
      </c>
      <c r="L64" s="8">
        <f>J64</f>
        <v>4042</v>
      </c>
      <c r="M64" s="9"/>
      <c r="N64" s="43">
        <v>2693</v>
      </c>
      <c r="O64" s="2">
        <f>N64</f>
        <v>2693</v>
      </c>
      <c r="P64" s="12">
        <f>N64</f>
        <v>2693</v>
      </c>
    </row>
    <row r="65" spans="1:16" ht="9.75" customHeight="1" thickTop="1" x14ac:dyDescent="0.25">
      <c r="A65" t="str">
        <f>A51</f>
        <v>Non-Res Total</v>
      </c>
      <c r="B65" s="18">
        <f>B63+B64</f>
        <v>21033.5</v>
      </c>
      <c r="C65" s="16">
        <f>C63+C64</f>
        <v>19302.5</v>
      </c>
      <c r="D65" s="16">
        <f>D63+D64</f>
        <v>19302.5</v>
      </c>
      <c r="F65" s="18">
        <f>F63+F64</f>
        <v>19915.5</v>
      </c>
      <c r="G65" s="20">
        <f>G63+G64</f>
        <v>18184.5</v>
      </c>
      <c r="H65" s="18">
        <f>H63+H64</f>
        <v>18184.5</v>
      </c>
      <c r="I65" s="9"/>
      <c r="J65" s="17">
        <f>J63+J64</f>
        <v>17679.5</v>
      </c>
      <c r="K65" s="19">
        <f>K63+K64</f>
        <v>15948.5</v>
      </c>
      <c r="L65" s="17">
        <f>L63+L64</f>
        <v>15948.5</v>
      </c>
      <c r="M65" s="9"/>
      <c r="N65" s="17">
        <f>N63+N64</f>
        <v>8497.25</v>
      </c>
      <c r="O65" s="19">
        <f>O63+O64</f>
        <v>6766.25</v>
      </c>
      <c r="P65" s="17">
        <f>P63+P64</f>
        <v>6766.25</v>
      </c>
    </row>
    <row r="66" spans="1:16" ht="9.75" customHeight="1" x14ac:dyDescent="0.25">
      <c r="B66" s="21"/>
      <c r="C66" s="21"/>
      <c r="D66" s="21"/>
      <c r="F66" s="21"/>
      <c r="G66" s="21"/>
      <c r="H66" s="21"/>
      <c r="J66" s="21"/>
      <c r="K66" s="21"/>
      <c r="L66" s="21"/>
      <c r="N66" s="21"/>
      <c r="O66" s="21"/>
      <c r="P66" s="21"/>
    </row>
    <row r="67" spans="1:16" ht="9.75" customHeight="1" x14ac:dyDescent="0.25">
      <c r="B67" s="21"/>
      <c r="C67" s="21"/>
      <c r="D67" s="21"/>
      <c r="F67" s="21"/>
      <c r="G67" s="21"/>
      <c r="H67" s="21"/>
      <c r="J67" s="21"/>
      <c r="K67" s="21"/>
      <c r="L67" s="21"/>
      <c r="N67" s="21"/>
      <c r="O67" s="21"/>
      <c r="P67" s="21"/>
    </row>
    <row r="68" spans="1:16" ht="12" customHeight="1" x14ac:dyDescent="0.25">
      <c r="B68" s="21"/>
      <c r="C68" s="21"/>
      <c r="D68" s="21"/>
      <c r="F68" s="21"/>
      <c r="G68" s="21"/>
      <c r="H68" s="21"/>
      <c r="J68" s="21"/>
      <c r="K68" s="21"/>
      <c r="L68" s="21"/>
      <c r="N68" s="21"/>
      <c r="O68" s="21"/>
      <c r="P68" s="21"/>
    </row>
    <row r="69" spans="1:16" ht="14.25" customHeight="1" x14ac:dyDescent="0.25">
      <c r="B69" s="21"/>
      <c r="C69" s="21"/>
      <c r="D69" s="21"/>
      <c r="F69" s="21"/>
      <c r="G69" s="21"/>
      <c r="H69" s="21"/>
      <c r="J69" s="21"/>
      <c r="K69" s="21"/>
      <c r="L69" s="21"/>
      <c r="N69" s="21"/>
      <c r="O69" s="21"/>
      <c r="P69" s="21"/>
    </row>
    <row r="70" spans="1:16" x14ac:dyDescent="0.25">
      <c r="A70" t="s">
        <v>19</v>
      </c>
      <c r="C70" s="21"/>
      <c r="D70" s="21"/>
      <c r="F70" s="21"/>
      <c r="G70" s="21"/>
      <c r="H70" s="21"/>
      <c r="J70" s="21"/>
      <c r="K70" s="21"/>
      <c r="L70" s="21"/>
      <c r="N70" s="21"/>
      <c r="O70" s="21"/>
      <c r="P70" s="21"/>
    </row>
    <row r="71" spans="1:16" x14ac:dyDescent="0.25">
      <c r="A71" s="13" t="s">
        <v>25</v>
      </c>
      <c r="B71" s="53" t="s">
        <v>10</v>
      </c>
      <c r="C71" s="53"/>
      <c r="D71" s="53"/>
      <c r="F71" s="54" t="s">
        <v>12</v>
      </c>
      <c r="G71" s="54"/>
      <c r="H71" s="53"/>
      <c r="J71" s="54" t="s">
        <v>52</v>
      </c>
      <c r="K71" s="54"/>
      <c r="L71" s="54"/>
      <c r="N71" s="54" t="s">
        <v>21</v>
      </c>
      <c r="O71" s="54"/>
      <c r="P71" s="54"/>
    </row>
    <row r="72" spans="1:16" x14ac:dyDescent="0.25">
      <c r="B72" s="14" t="str">
        <f>B42</f>
        <v>W/Parent</v>
      </c>
      <c r="C72" s="14" t="str">
        <f>C42</f>
        <v>On Campus</v>
      </c>
      <c r="D72" s="14" t="str">
        <f>D42</f>
        <v>Off Campus</v>
      </c>
      <c r="E72" s="11"/>
      <c r="F72" s="14" t="str">
        <f>F42</f>
        <v>W/Parent</v>
      </c>
      <c r="G72" s="23" t="str">
        <f>G42</f>
        <v>On Campus</v>
      </c>
      <c r="H72" s="14" t="str">
        <f>H42</f>
        <v>Off Campus</v>
      </c>
      <c r="I72" s="11"/>
      <c r="J72" s="14" t="str">
        <f>J42</f>
        <v>W/Parent</v>
      </c>
      <c r="K72" s="14" t="str">
        <f>K42</f>
        <v>On Campus</v>
      </c>
      <c r="L72" s="14" t="str">
        <f>L42</f>
        <v>Off Campus</v>
      </c>
      <c r="M72" s="11"/>
      <c r="N72" s="14" t="str">
        <f>N42</f>
        <v>W/Parent</v>
      </c>
      <c r="O72" s="14" t="str">
        <f>O42</f>
        <v>On Campus</v>
      </c>
      <c r="P72" s="14" t="str">
        <f>P42</f>
        <v>Off Campus</v>
      </c>
    </row>
    <row r="73" spans="1:16" x14ac:dyDescent="0.25">
      <c r="A73" s="22" t="str">
        <f>A43</f>
        <v>Tuition &amp; Fees</v>
      </c>
      <c r="B73" s="40">
        <v>12783</v>
      </c>
      <c r="C73" s="3">
        <f>B73</f>
        <v>12783</v>
      </c>
      <c r="D73" s="5">
        <f>B73</f>
        <v>12783</v>
      </c>
      <c r="E73" s="9"/>
      <c r="F73" s="31">
        <v>10775</v>
      </c>
      <c r="G73" s="32">
        <f>F73</f>
        <v>10775</v>
      </c>
      <c r="H73" s="26">
        <f>F73</f>
        <v>10775</v>
      </c>
      <c r="I73" s="27"/>
      <c r="J73" s="31">
        <v>7761</v>
      </c>
      <c r="K73" s="32">
        <f>J73</f>
        <v>7761</v>
      </c>
      <c r="L73" s="26">
        <f>J73</f>
        <v>7761</v>
      </c>
      <c r="M73" s="27"/>
      <c r="N73" s="31">
        <v>4749</v>
      </c>
      <c r="O73" s="4">
        <f>N73</f>
        <v>4749</v>
      </c>
      <c r="P73" s="5">
        <f>N73</f>
        <v>4749</v>
      </c>
    </row>
    <row r="74" spans="1:16" x14ac:dyDescent="0.25">
      <c r="A74" s="22" t="str">
        <f>A44</f>
        <v>Housing and meals</v>
      </c>
      <c r="B74" s="4">
        <f>B31/2</f>
        <v>2148.5</v>
      </c>
      <c r="C74" s="4">
        <f>C31/2</f>
        <v>5460</v>
      </c>
      <c r="D74" s="6">
        <f>D31/2</f>
        <v>6042.5</v>
      </c>
      <c r="E74" s="9"/>
      <c r="F74" s="4">
        <f>B74</f>
        <v>2148.5</v>
      </c>
      <c r="G74" s="4">
        <f>C74</f>
        <v>5460</v>
      </c>
      <c r="H74" s="6">
        <f>D74</f>
        <v>6042.5</v>
      </c>
      <c r="I74" s="9"/>
      <c r="J74" s="4">
        <f>B74</f>
        <v>2148.5</v>
      </c>
      <c r="K74" s="4">
        <f>C74</f>
        <v>5460</v>
      </c>
      <c r="L74" s="6">
        <f>D74</f>
        <v>6042.5</v>
      </c>
      <c r="M74" s="9"/>
      <c r="N74" s="6">
        <f>B74*0</f>
        <v>0</v>
      </c>
      <c r="O74" s="6">
        <f t="shared" ref="O74:P74" si="23">C74*0</f>
        <v>0</v>
      </c>
      <c r="P74" s="6">
        <f t="shared" si="23"/>
        <v>0</v>
      </c>
    </row>
    <row r="75" spans="1:16" x14ac:dyDescent="0.25">
      <c r="A75" t="str">
        <f>A45</f>
        <v>Books and supplies</v>
      </c>
      <c r="B75" s="4">
        <f>B18/2</f>
        <v>2148.5</v>
      </c>
      <c r="C75" s="4">
        <f>B75</f>
        <v>2148.5</v>
      </c>
      <c r="D75" s="6">
        <f>B75</f>
        <v>2148.5</v>
      </c>
      <c r="E75" s="9"/>
      <c r="F75" s="6">
        <f>B75</f>
        <v>2148.5</v>
      </c>
      <c r="G75" s="4">
        <f>F75</f>
        <v>2148.5</v>
      </c>
      <c r="H75" s="6">
        <f>F75</f>
        <v>2148.5</v>
      </c>
      <c r="I75" s="9"/>
      <c r="J75" s="6">
        <f>B75</f>
        <v>2148.5</v>
      </c>
      <c r="K75" s="4">
        <f>J75</f>
        <v>2148.5</v>
      </c>
      <c r="L75" s="6">
        <f>J75</f>
        <v>2148.5</v>
      </c>
      <c r="M75" s="9"/>
      <c r="N75" s="6">
        <f>B75*0.5</f>
        <v>1074.25</v>
      </c>
      <c r="O75" s="4">
        <f>N75</f>
        <v>1074.25</v>
      </c>
      <c r="P75" s="6">
        <f>N75</f>
        <v>1074.25</v>
      </c>
    </row>
    <row r="76" spans="1:16" ht="17.25" customHeight="1" x14ac:dyDescent="0.25">
      <c r="A76" t="str">
        <f>A46</f>
        <v>Personal</v>
      </c>
      <c r="B76" s="4">
        <v>1250</v>
      </c>
      <c r="C76" s="4">
        <f>B76</f>
        <v>1250</v>
      </c>
      <c r="D76" s="6">
        <f>B76</f>
        <v>1250</v>
      </c>
      <c r="E76" s="9"/>
      <c r="F76" s="6">
        <f>B76</f>
        <v>1250</v>
      </c>
      <c r="G76" s="6">
        <f>C76</f>
        <v>1250</v>
      </c>
      <c r="H76" s="6">
        <f>D76</f>
        <v>1250</v>
      </c>
      <c r="I76" s="9"/>
      <c r="J76" s="6">
        <f>B76</f>
        <v>1250</v>
      </c>
      <c r="K76" s="6">
        <f>C76</f>
        <v>1250</v>
      </c>
      <c r="L76" s="6">
        <f>D76</f>
        <v>1250</v>
      </c>
      <c r="M76" s="9"/>
      <c r="N76" s="6">
        <f>B76*0</f>
        <v>0</v>
      </c>
      <c r="O76" s="6">
        <f t="shared" ref="O76:P76" si="24">C76*0</f>
        <v>0</v>
      </c>
      <c r="P76" s="6">
        <f t="shared" si="24"/>
        <v>0</v>
      </c>
    </row>
    <row r="77" spans="1:16" x14ac:dyDescent="0.25">
      <c r="A77" t="str">
        <f>A47</f>
        <v>Travel</v>
      </c>
      <c r="B77" s="4">
        <f>B34/2</f>
        <v>1825</v>
      </c>
      <c r="C77" s="4">
        <f>C34/2</f>
        <v>1825</v>
      </c>
      <c r="D77" s="6">
        <f>D34/2</f>
        <v>1825</v>
      </c>
      <c r="E77" s="9"/>
      <c r="F77" s="4">
        <f>F34/2</f>
        <v>1825</v>
      </c>
      <c r="G77" s="4">
        <f>G34/2</f>
        <v>1825</v>
      </c>
      <c r="H77" s="6">
        <f>H34/2</f>
        <v>1825</v>
      </c>
      <c r="I77" s="9"/>
      <c r="J77" s="4">
        <f>J34/2</f>
        <v>1825</v>
      </c>
      <c r="K77" s="4">
        <f>K34/2</f>
        <v>1825</v>
      </c>
      <c r="L77" s="6">
        <f>L34/2</f>
        <v>1825</v>
      </c>
      <c r="M77" s="9"/>
      <c r="N77" s="4">
        <f>N34/2</f>
        <v>1825</v>
      </c>
      <c r="O77" s="4">
        <f>O34/2</f>
        <v>1825</v>
      </c>
      <c r="P77" s="6">
        <f>P34/2</f>
        <v>1825</v>
      </c>
    </row>
    <row r="78" spans="1:16" ht="15.75" thickBot="1" x14ac:dyDescent="0.3">
      <c r="A78" t="s">
        <v>74</v>
      </c>
      <c r="B78" s="1">
        <v>26</v>
      </c>
      <c r="C78" s="1">
        <v>26</v>
      </c>
      <c r="D78" s="7">
        <v>26</v>
      </c>
      <c r="F78" s="7">
        <v>26</v>
      </c>
      <c r="G78" s="1">
        <v>26</v>
      </c>
      <c r="H78" s="7">
        <v>26</v>
      </c>
      <c r="J78" s="7">
        <v>26</v>
      </c>
      <c r="K78" s="1">
        <v>26</v>
      </c>
      <c r="L78" s="7">
        <v>26</v>
      </c>
      <c r="N78" s="7"/>
      <c r="O78" s="1"/>
      <c r="P78" s="7"/>
    </row>
    <row r="79" spans="1:16" ht="15.75" thickTop="1" x14ac:dyDescent="0.25">
      <c r="A79" t="str">
        <f>A49</f>
        <v>Resident Total</v>
      </c>
      <c r="B79" s="19">
        <f>B73+B74+B75+B77+B76+B78</f>
        <v>20181</v>
      </c>
      <c r="C79" s="19">
        <f>C73+C74+C75+C77+C76+C78</f>
        <v>23492.5</v>
      </c>
      <c r="D79" s="17">
        <f>D73+D74+D75+D77+D76+D78</f>
        <v>24075</v>
      </c>
      <c r="E79" s="9"/>
      <c r="F79" s="17">
        <f>F73+F74+F75+F77+F76+F78</f>
        <v>18173</v>
      </c>
      <c r="G79" s="19">
        <f>G73+G74+G75+G77+G76+G78</f>
        <v>21484.5</v>
      </c>
      <c r="H79" s="17">
        <f>H73+H74+H75+H77+H76+H78</f>
        <v>22067</v>
      </c>
      <c r="I79" s="9"/>
      <c r="J79" s="17">
        <f>J73+J74+J75+J77+J76+J78</f>
        <v>15159</v>
      </c>
      <c r="K79" s="19">
        <f>K73+K74+K75+K77+K76+K78</f>
        <v>18470.5</v>
      </c>
      <c r="L79" s="17">
        <f>L73+L74+L75+L77+L76+L78</f>
        <v>19053</v>
      </c>
      <c r="M79" s="9"/>
      <c r="N79" s="17">
        <f>N73+N74+N75+N77+N76</f>
        <v>7648.25</v>
      </c>
      <c r="O79" s="19">
        <f>O73+O74+O75+O77+O76</f>
        <v>7648.25</v>
      </c>
      <c r="P79" s="18">
        <f>P73+P74+P75+P77+P76</f>
        <v>7648.25</v>
      </c>
    </row>
    <row r="80" spans="1:16" ht="15.75" thickBot="1" x14ac:dyDescent="0.3">
      <c r="A80" t="str">
        <f>A50</f>
        <v>Non-Res Fee</v>
      </c>
      <c r="B80" s="30">
        <v>10128</v>
      </c>
      <c r="C80" s="2">
        <f>B80</f>
        <v>10128</v>
      </c>
      <c r="D80" s="8">
        <f>B80</f>
        <v>10128</v>
      </c>
      <c r="E80" s="10">
        <f>E37/2</f>
        <v>0</v>
      </c>
      <c r="F80" s="35">
        <v>7409</v>
      </c>
      <c r="G80" s="33">
        <f>F80</f>
        <v>7409</v>
      </c>
      <c r="H80" s="35">
        <f>F80</f>
        <v>7409</v>
      </c>
      <c r="I80" s="36">
        <f>I37/2</f>
        <v>0</v>
      </c>
      <c r="J80" s="35">
        <v>4715</v>
      </c>
      <c r="K80" s="33">
        <f>J80</f>
        <v>4715</v>
      </c>
      <c r="L80" s="37">
        <f>J80</f>
        <v>4715</v>
      </c>
      <c r="M80" s="36">
        <f>M37/2</f>
        <v>0</v>
      </c>
      <c r="N80" s="35">
        <v>2693</v>
      </c>
      <c r="O80" s="2">
        <f>N80</f>
        <v>2693</v>
      </c>
      <c r="P80" s="12">
        <f>N80</f>
        <v>2693</v>
      </c>
    </row>
    <row r="81" spans="1:16" ht="15.75" thickTop="1" x14ac:dyDescent="0.25">
      <c r="A81" t="str">
        <f>A51</f>
        <v>Non-Res Total</v>
      </c>
      <c r="B81" s="20">
        <f>B79+B80</f>
        <v>30309</v>
      </c>
      <c r="C81" s="20">
        <f t="shared" ref="C81:D81" si="25">C79+C80</f>
        <v>33620.5</v>
      </c>
      <c r="D81" s="18">
        <f t="shared" si="25"/>
        <v>34203</v>
      </c>
      <c r="E81" s="9"/>
      <c r="F81" s="18">
        <f>F79+F80</f>
        <v>25582</v>
      </c>
      <c r="G81" s="20">
        <f t="shared" ref="G81:H81" si="26">G79+G80</f>
        <v>28893.5</v>
      </c>
      <c r="H81" s="18">
        <f t="shared" si="26"/>
        <v>29476</v>
      </c>
      <c r="I81" s="9"/>
      <c r="J81" s="18">
        <f>J79+J80</f>
        <v>19874</v>
      </c>
      <c r="K81" s="20">
        <f>K79+K80</f>
        <v>23185.5</v>
      </c>
      <c r="L81" s="17">
        <f t="shared" ref="L81" si="27">L79+L80</f>
        <v>23768</v>
      </c>
      <c r="M81" s="9"/>
      <c r="N81" s="18">
        <f>N79+N80</f>
        <v>10341.25</v>
      </c>
      <c r="O81" s="20">
        <f t="shared" ref="O81:P81" si="28">O79+O80</f>
        <v>10341.25</v>
      </c>
      <c r="P81" s="18">
        <f t="shared" si="28"/>
        <v>10341.25</v>
      </c>
    </row>
    <row r="82" spans="1:16" x14ac:dyDescent="0.25">
      <c r="B82" s="10"/>
      <c r="C82" s="10"/>
      <c r="D82" s="10"/>
      <c r="E82" s="9"/>
      <c r="F82" s="10"/>
      <c r="G82" s="10"/>
      <c r="H82" s="10"/>
      <c r="I82" s="9"/>
      <c r="J82" s="10"/>
      <c r="K82" s="10"/>
      <c r="L82" s="10"/>
      <c r="M82" s="9"/>
      <c r="N82" s="10"/>
      <c r="O82" s="10"/>
      <c r="P82" s="10"/>
    </row>
    <row r="83" spans="1:16" x14ac:dyDescent="0.25">
      <c r="A83" s="13" t="s">
        <v>18</v>
      </c>
      <c r="B83" s="53" t="s">
        <v>10</v>
      </c>
      <c r="C83" s="53"/>
      <c r="D83" s="53"/>
    </row>
    <row r="84" spans="1:16" x14ac:dyDescent="0.25">
      <c r="A84" s="22"/>
      <c r="B84" s="14" t="str">
        <f>B72</f>
        <v>W/Parent</v>
      </c>
      <c r="C84" s="14" t="str">
        <f t="shared" ref="C84:D84" si="29">C72</f>
        <v>On Campus</v>
      </c>
      <c r="D84" s="14" t="str">
        <f t="shared" si="29"/>
        <v>Off Campus</v>
      </c>
    </row>
    <row r="85" spans="1:16" x14ac:dyDescent="0.25">
      <c r="A85" s="22" t="str">
        <f>A73</f>
        <v>Tuition &amp; Fees</v>
      </c>
      <c r="B85" s="3">
        <v>34257</v>
      </c>
      <c r="C85" s="3">
        <f>B85</f>
        <v>34257</v>
      </c>
      <c r="D85" s="5">
        <f>B85</f>
        <v>34257</v>
      </c>
    </row>
    <row r="86" spans="1:16" x14ac:dyDescent="0.25">
      <c r="A86" s="22" t="str">
        <f>A74</f>
        <v>Housing and meals</v>
      </c>
      <c r="B86" s="4">
        <f>B31*1.34</f>
        <v>5757.9800000000005</v>
      </c>
      <c r="C86" s="4">
        <f>C4*1.34</f>
        <v>14632.800000000001</v>
      </c>
      <c r="D86" s="6">
        <f>D31*1.34</f>
        <v>16193.900000000001</v>
      </c>
      <c r="J86" t="s">
        <v>19</v>
      </c>
    </row>
    <row r="87" spans="1:16" x14ac:dyDescent="0.25">
      <c r="A87" s="22" t="str">
        <f>A75</f>
        <v>Books and supplies</v>
      </c>
      <c r="B87" s="4">
        <v>1855</v>
      </c>
      <c r="C87" s="4">
        <v>1855</v>
      </c>
      <c r="D87" s="6">
        <v>1855</v>
      </c>
    </row>
    <row r="88" spans="1:16" x14ac:dyDescent="0.25">
      <c r="A88" s="22" t="str">
        <f>A76</f>
        <v>Personal</v>
      </c>
      <c r="B88" s="4">
        <v>3571</v>
      </c>
      <c r="C88" s="4">
        <v>3571</v>
      </c>
      <c r="D88" s="6">
        <v>3571</v>
      </c>
    </row>
    <row r="89" spans="1:16" x14ac:dyDescent="0.25">
      <c r="A89" s="22" t="str">
        <f t="shared" ref="A89" si="30">A77</f>
        <v>Travel</v>
      </c>
      <c r="B89" s="4">
        <f>B34*1.34</f>
        <v>4891</v>
      </c>
      <c r="C89" s="4">
        <f>C34*1.34</f>
        <v>4891</v>
      </c>
      <c r="D89" s="6">
        <f>D34*1.34</f>
        <v>4891</v>
      </c>
    </row>
    <row r="90" spans="1:16" ht="15.75" thickBot="1" x14ac:dyDescent="0.3">
      <c r="A90" t="s">
        <v>74</v>
      </c>
      <c r="B90" s="1">
        <v>52</v>
      </c>
      <c r="C90" s="1">
        <v>52</v>
      </c>
      <c r="D90" s="7">
        <v>52</v>
      </c>
    </row>
    <row r="91" spans="1:16" ht="15.75" thickTop="1" x14ac:dyDescent="0.25">
      <c r="A91" t="str">
        <f>A59</f>
        <v>Personal</v>
      </c>
      <c r="B91" s="20">
        <f>SUM(B85:B90)</f>
        <v>50383.98</v>
      </c>
      <c r="C91" s="20">
        <f>SUM(C85:C90)</f>
        <v>59258.8</v>
      </c>
      <c r="D91" s="18">
        <f>SUM(D85:D90)</f>
        <v>60819.9</v>
      </c>
    </row>
    <row r="92" spans="1:16" ht="15.75" thickBot="1" x14ac:dyDescent="0.3">
      <c r="A92" t="str">
        <f>A80</f>
        <v>Non-Res Fee</v>
      </c>
      <c r="B92" s="2">
        <f>B37</f>
        <v>20256</v>
      </c>
      <c r="C92" s="2">
        <f>C37</f>
        <v>20256</v>
      </c>
      <c r="D92" s="8">
        <f>D37</f>
        <v>20256</v>
      </c>
    </row>
    <row r="93" spans="1:16" ht="15.75" thickTop="1" x14ac:dyDescent="0.25">
      <c r="A93" t="str">
        <f>A63</f>
        <v>Resident Total</v>
      </c>
      <c r="B93" s="20">
        <f>B91+B92</f>
        <v>70639.98000000001</v>
      </c>
      <c r="C93" s="20">
        <f t="shared" ref="C93:D93" si="31">C91+C92</f>
        <v>79514.8</v>
      </c>
      <c r="D93" s="18">
        <f t="shared" si="31"/>
        <v>81075.899999999994</v>
      </c>
    </row>
    <row r="97" spans="2:2" x14ac:dyDescent="0.25">
      <c r="B97" s="9"/>
    </row>
  </sheetData>
  <mergeCells count="25">
    <mergeCell ref="B1:D1"/>
    <mergeCell ref="B28:D28"/>
    <mergeCell ref="B14:D14"/>
    <mergeCell ref="F1:H1"/>
    <mergeCell ref="F14:H14"/>
    <mergeCell ref="F28:H28"/>
    <mergeCell ref="J1:L1"/>
    <mergeCell ref="N1:P1"/>
    <mergeCell ref="J14:L14"/>
    <mergeCell ref="N14:P14"/>
    <mergeCell ref="J28:L28"/>
    <mergeCell ref="N28:P28"/>
    <mergeCell ref="B41:D41"/>
    <mergeCell ref="F41:H41"/>
    <mergeCell ref="J41:L41"/>
    <mergeCell ref="N41:P41"/>
    <mergeCell ref="B54:D54"/>
    <mergeCell ref="F54:H54"/>
    <mergeCell ref="J54:L54"/>
    <mergeCell ref="N54:P54"/>
    <mergeCell ref="B71:D71"/>
    <mergeCell ref="F71:H71"/>
    <mergeCell ref="J71:L71"/>
    <mergeCell ref="N71:P71"/>
    <mergeCell ref="B83:D83"/>
  </mergeCells>
  <pageMargins left="0.25" right="0.25" top="0.5" bottom="0.5" header="0.25" footer="0.25"/>
  <pageSetup scale="69" fitToHeight="0" orientation="landscape" r:id="rId1"/>
  <headerFooter differentOddEven="1">
    <oddHeader>&amp;C&amp;"-,Bold"&amp;16ULM Cost of Attendance 2025-2026&amp;R05/18/2022</oddHeader>
    <oddFooter xml:space="preserve">&amp;C
</oddFooter>
    <evenHeader xml:space="preserve">&amp;C&amp;16ULM Cost of Attendance 2025-2026 One Semester
</evenHeader>
    <evenFooter>&amp;L
&amp;C&amp;D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88"/>
  <sheetViews>
    <sheetView topLeftCell="A31" workbookViewId="0">
      <selection activeCell="P48" sqref="P48"/>
    </sheetView>
  </sheetViews>
  <sheetFormatPr defaultRowHeight="15" x14ac:dyDescent="0.25"/>
  <cols>
    <col min="1" max="1" width="21.28515625" customWidth="1"/>
  </cols>
  <sheetData>
    <row r="1" spans="1:16" ht="46.5" x14ac:dyDescent="0.7">
      <c r="F1" s="48" t="s">
        <v>88</v>
      </c>
      <c r="G1" s="48"/>
    </row>
    <row r="2" spans="1:16" x14ac:dyDescent="0.25">
      <c r="A2" s="13" t="s">
        <v>43</v>
      </c>
      <c r="B2" s="53" t="s">
        <v>0</v>
      </c>
      <c r="C2" s="53"/>
      <c r="D2" s="53"/>
      <c r="F2" s="53" t="s">
        <v>12</v>
      </c>
      <c r="G2" s="53"/>
      <c r="H2" s="53"/>
      <c r="J2" s="53" t="s">
        <v>17</v>
      </c>
      <c r="K2" s="53"/>
      <c r="L2" s="53"/>
      <c r="N2" s="53" t="s">
        <v>20</v>
      </c>
      <c r="O2" s="53"/>
      <c r="P2" s="53"/>
    </row>
    <row r="3" spans="1:16" x14ac:dyDescent="0.25">
      <c r="B3" s="14" t="s">
        <v>13</v>
      </c>
      <c r="C3" s="14" t="s">
        <v>14</v>
      </c>
      <c r="D3" s="14" t="s">
        <v>15</v>
      </c>
      <c r="E3" s="11"/>
      <c r="F3" s="14" t="s">
        <v>13</v>
      </c>
      <c r="G3" s="14" t="s">
        <v>14</v>
      </c>
      <c r="H3" s="14" t="s">
        <v>15</v>
      </c>
      <c r="I3" s="11"/>
      <c r="J3" s="14" t="s">
        <v>13</v>
      </c>
      <c r="K3" s="14" t="s">
        <v>14</v>
      </c>
      <c r="L3" s="14" t="s">
        <v>15</v>
      </c>
      <c r="M3" s="11"/>
      <c r="N3" s="14" t="s">
        <v>13</v>
      </c>
      <c r="O3" s="14" t="s">
        <v>14</v>
      </c>
      <c r="P3" s="14" t="s">
        <v>15</v>
      </c>
    </row>
    <row r="4" spans="1:16" x14ac:dyDescent="0.25">
      <c r="A4" t="s">
        <v>1</v>
      </c>
      <c r="B4" s="40">
        <v>4263</v>
      </c>
      <c r="C4" s="40">
        <v>4263</v>
      </c>
      <c r="D4" s="26">
        <f>B4</f>
        <v>4263</v>
      </c>
      <c r="E4" s="27"/>
      <c r="F4" s="40">
        <v>3681</v>
      </c>
      <c r="G4" s="25">
        <f>F4</f>
        <v>3681</v>
      </c>
      <c r="H4" s="26">
        <f>F4</f>
        <v>3681</v>
      </c>
      <c r="I4" s="27"/>
      <c r="J4" s="40">
        <v>2803</v>
      </c>
      <c r="K4" s="25">
        <f>J4</f>
        <v>2803</v>
      </c>
      <c r="L4" s="26">
        <f>J4</f>
        <v>2803</v>
      </c>
      <c r="M4" s="27"/>
      <c r="N4" s="40">
        <v>2212</v>
      </c>
      <c r="O4" s="25">
        <f>N4</f>
        <v>2212</v>
      </c>
      <c r="P4" s="26">
        <f>N4</f>
        <v>2212</v>
      </c>
    </row>
    <row r="5" spans="1:16" x14ac:dyDescent="0.25">
      <c r="A5" t="s">
        <v>57</v>
      </c>
      <c r="B5" s="4">
        <v>1344</v>
      </c>
      <c r="C5" s="41">
        <v>3394</v>
      </c>
      <c r="D5" s="6">
        <v>3779</v>
      </c>
      <c r="E5" s="9"/>
      <c r="F5" s="6">
        <f t="shared" ref="F5:H8" si="0">B5</f>
        <v>1344</v>
      </c>
      <c r="G5" s="4">
        <f t="shared" si="0"/>
        <v>3394</v>
      </c>
      <c r="H5" s="6">
        <f t="shared" si="0"/>
        <v>3779</v>
      </c>
      <c r="I5" s="9"/>
      <c r="J5" s="6">
        <f t="shared" ref="J5:L8" si="1">B5</f>
        <v>1344</v>
      </c>
      <c r="K5" s="4">
        <f t="shared" si="1"/>
        <v>3394</v>
      </c>
      <c r="L5" s="6">
        <f t="shared" si="1"/>
        <v>3779</v>
      </c>
      <c r="M5" s="9"/>
      <c r="N5" s="6">
        <f>B5*0</f>
        <v>0</v>
      </c>
      <c r="O5" s="6">
        <f t="shared" ref="O5:P5" si="2">C5*0</f>
        <v>0</v>
      </c>
      <c r="P5" s="6">
        <f t="shared" si="2"/>
        <v>0</v>
      </c>
    </row>
    <row r="6" spans="1:16" x14ac:dyDescent="0.25">
      <c r="A6" t="s">
        <v>58</v>
      </c>
      <c r="B6" s="4">
        <v>650</v>
      </c>
      <c r="C6" s="4">
        <f>B6</f>
        <v>650</v>
      </c>
      <c r="D6" s="6">
        <f>B6</f>
        <v>650</v>
      </c>
      <c r="E6" s="9"/>
      <c r="F6" s="6">
        <f t="shared" si="0"/>
        <v>650</v>
      </c>
      <c r="G6" s="6">
        <f t="shared" si="0"/>
        <v>650</v>
      </c>
      <c r="H6" s="6">
        <f t="shared" si="0"/>
        <v>650</v>
      </c>
      <c r="I6" s="9"/>
      <c r="J6" s="6">
        <f t="shared" si="1"/>
        <v>650</v>
      </c>
      <c r="K6" s="6">
        <f t="shared" si="1"/>
        <v>650</v>
      </c>
      <c r="L6" s="6">
        <f t="shared" si="1"/>
        <v>650</v>
      </c>
      <c r="M6" s="9"/>
      <c r="N6" s="6">
        <f>B6</f>
        <v>650</v>
      </c>
      <c r="O6" s="6">
        <f>C6</f>
        <v>650</v>
      </c>
      <c r="P6" s="6">
        <f>D6</f>
        <v>650</v>
      </c>
    </row>
    <row r="7" spans="1:16" x14ac:dyDescent="0.25">
      <c r="A7" t="s">
        <v>3</v>
      </c>
      <c r="B7" s="4">
        <v>833</v>
      </c>
      <c r="C7" s="4">
        <f>B7</f>
        <v>833</v>
      </c>
      <c r="D7" s="6">
        <f>B7</f>
        <v>833</v>
      </c>
      <c r="E7" s="9"/>
      <c r="F7" s="6">
        <f t="shared" si="0"/>
        <v>833</v>
      </c>
      <c r="G7" s="6">
        <f t="shared" si="0"/>
        <v>833</v>
      </c>
      <c r="H7" s="6">
        <f t="shared" si="0"/>
        <v>833</v>
      </c>
      <c r="I7" s="9"/>
      <c r="J7" s="6">
        <f t="shared" si="1"/>
        <v>833</v>
      </c>
      <c r="K7" s="6">
        <f t="shared" si="1"/>
        <v>833</v>
      </c>
      <c r="L7" s="6">
        <f t="shared" si="1"/>
        <v>833</v>
      </c>
      <c r="M7" s="9"/>
      <c r="N7" s="6">
        <f>B7*0</f>
        <v>0</v>
      </c>
      <c r="O7" s="6">
        <f t="shared" ref="O7:P7" si="3">C7*0</f>
        <v>0</v>
      </c>
      <c r="P7" s="6">
        <f t="shared" si="3"/>
        <v>0</v>
      </c>
    </row>
    <row r="8" spans="1:16" x14ac:dyDescent="0.25">
      <c r="A8" t="s">
        <v>2</v>
      </c>
      <c r="B8" s="4">
        <v>1142</v>
      </c>
      <c r="C8" s="4">
        <v>1142</v>
      </c>
      <c r="D8" s="6">
        <v>1142</v>
      </c>
      <c r="E8" s="9"/>
      <c r="F8" s="6">
        <f t="shared" si="0"/>
        <v>1142</v>
      </c>
      <c r="G8" s="6">
        <f t="shared" si="0"/>
        <v>1142</v>
      </c>
      <c r="H8" s="6">
        <f t="shared" si="0"/>
        <v>1142</v>
      </c>
      <c r="I8" s="9"/>
      <c r="J8" s="6">
        <f t="shared" si="1"/>
        <v>1142</v>
      </c>
      <c r="K8" s="6">
        <f t="shared" si="1"/>
        <v>1142</v>
      </c>
      <c r="L8" s="6">
        <f t="shared" si="1"/>
        <v>1142</v>
      </c>
      <c r="M8" s="9"/>
      <c r="N8" s="6">
        <f>B8</f>
        <v>1142</v>
      </c>
      <c r="O8" s="6">
        <f>C8</f>
        <v>1142</v>
      </c>
      <c r="P8" s="6">
        <f>D8</f>
        <v>1142</v>
      </c>
    </row>
    <row r="9" spans="1:16" ht="15.75" thickBot="1" x14ac:dyDescent="0.3">
      <c r="A9" t="s">
        <v>74</v>
      </c>
      <c r="B9" s="1">
        <v>26</v>
      </c>
      <c r="C9" s="1">
        <v>26</v>
      </c>
      <c r="D9" s="7">
        <v>26</v>
      </c>
      <c r="F9" s="7">
        <v>26</v>
      </c>
      <c r="G9" s="1">
        <v>26</v>
      </c>
      <c r="H9" s="7">
        <v>26</v>
      </c>
      <c r="J9" s="7">
        <v>26</v>
      </c>
      <c r="K9" s="1">
        <v>26</v>
      </c>
      <c r="L9" s="7">
        <v>26</v>
      </c>
      <c r="N9" s="7"/>
      <c r="O9" s="1"/>
      <c r="P9" s="7"/>
    </row>
    <row r="10" spans="1:16" ht="15.75" thickTop="1" x14ac:dyDescent="0.25">
      <c r="A10" t="s">
        <v>4</v>
      </c>
      <c r="B10" s="19">
        <f>B4+B5+B6+B8+B7+B9</f>
        <v>8258</v>
      </c>
      <c r="C10" s="19">
        <f>C4+C5+C6+C8+C7+C9</f>
        <v>10308</v>
      </c>
      <c r="D10" s="17">
        <f>D4+D5+D6+D8+D7+D9</f>
        <v>10693</v>
      </c>
      <c r="F10" s="17">
        <f>F4+F5+F6+F8+F7+F9</f>
        <v>7676</v>
      </c>
      <c r="G10" s="19">
        <f>G4+G5+G6+G8+G7+G9</f>
        <v>9726</v>
      </c>
      <c r="H10" s="17">
        <f>H4+H5+H6+H8+H7+H9</f>
        <v>10111</v>
      </c>
      <c r="I10" s="9"/>
      <c r="J10" s="17">
        <f>J4+J5+J6+J8+J7+J9</f>
        <v>6798</v>
      </c>
      <c r="K10" s="19">
        <f>K4+K5+K6+K8+K7+K9</f>
        <v>8848</v>
      </c>
      <c r="L10" s="17">
        <f>L4+L5+L6+L8+L7+L9</f>
        <v>9233</v>
      </c>
      <c r="M10" s="9"/>
      <c r="N10" s="17">
        <f>N4+N5+N6+N8+N7</f>
        <v>4004</v>
      </c>
      <c r="O10" s="19">
        <f>O4+O5+O6+O8+O7</f>
        <v>4004</v>
      </c>
      <c r="P10" s="17">
        <f>P4+P5+P6+P8+P7</f>
        <v>4004</v>
      </c>
    </row>
    <row r="11" spans="1:16" ht="15.75" thickBot="1" x14ac:dyDescent="0.3">
      <c r="A11" t="s">
        <v>5</v>
      </c>
      <c r="B11" s="42">
        <v>6050</v>
      </c>
      <c r="C11" s="2">
        <f>B11</f>
        <v>6050</v>
      </c>
      <c r="D11" s="8">
        <f>B11</f>
        <v>6050</v>
      </c>
      <c r="E11" s="9"/>
      <c r="F11" s="43">
        <v>5047</v>
      </c>
      <c r="G11" s="2">
        <f>F11</f>
        <v>5047</v>
      </c>
      <c r="H11" s="8">
        <f>F11</f>
        <v>5047</v>
      </c>
      <c r="I11" s="9"/>
      <c r="J11" s="43">
        <v>3532</v>
      </c>
      <c r="K11" s="2">
        <f>J11</f>
        <v>3532</v>
      </c>
      <c r="L11" s="8">
        <f>J11</f>
        <v>3532</v>
      </c>
      <c r="M11" s="9"/>
      <c r="N11" s="34">
        <v>0</v>
      </c>
      <c r="O11" s="2">
        <f>N11</f>
        <v>0</v>
      </c>
      <c r="P11" s="8">
        <f>N11</f>
        <v>0</v>
      </c>
    </row>
    <row r="12" spans="1:16" ht="15.75" thickTop="1" x14ac:dyDescent="0.25">
      <c r="A12" t="s">
        <v>6</v>
      </c>
      <c r="B12" s="20">
        <f>B10+B11</f>
        <v>14308</v>
      </c>
      <c r="C12" s="20">
        <f>C10+C11</f>
        <v>16358</v>
      </c>
      <c r="D12" s="18">
        <f>D10+D11</f>
        <v>16743</v>
      </c>
      <c r="F12" s="18">
        <f>F10+F11</f>
        <v>12723</v>
      </c>
      <c r="G12" s="20">
        <f>G10+G11</f>
        <v>14773</v>
      </c>
      <c r="H12" s="18">
        <f>H10+H11</f>
        <v>15158</v>
      </c>
      <c r="I12" s="9"/>
      <c r="J12" s="18">
        <f>J10+J11</f>
        <v>10330</v>
      </c>
      <c r="K12" s="20">
        <f>K10+K11</f>
        <v>12380</v>
      </c>
      <c r="L12" s="18">
        <f>L10+L11</f>
        <v>12765</v>
      </c>
      <c r="M12" s="9"/>
      <c r="N12" s="18">
        <f>N10+N11</f>
        <v>4004</v>
      </c>
      <c r="O12" s="20">
        <f>O10+O11</f>
        <v>4004</v>
      </c>
      <c r="P12" s="18">
        <f>P10+P11</f>
        <v>4004</v>
      </c>
    </row>
    <row r="13" spans="1:16" x14ac:dyDescent="0.25">
      <c r="B13" s="21"/>
      <c r="C13" s="21"/>
      <c r="D13" s="21"/>
      <c r="F13" s="21"/>
      <c r="G13" s="21"/>
      <c r="H13" s="21"/>
      <c r="J13" s="21"/>
      <c r="K13" s="21"/>
      <c r="L13" s="21"/>
      <c r="N13" s="21"/>
      <c r="O13" s="21"/>
      <c r="P13" s="21"/>
    </row>
    <row r="14" spans="1:16" x14ac:dyDescent="0.25">
      <c r="B14" s="21"/>
      <c r="C14" s="21"/>
      <c r="D14" s="21"/>
      <c r="F14" s="21"/>
      <c r="G14" s="21"/>
      <c r="H14" s="21"/>
      <c r="J14" s="21"/>
      <c r="K14" s="21"/>
      <c r="L14" s="21"/>
      <c r="N14" s="21"/>
      <c r="O14" s="21"/>
      <c r="P14" s="21"/>
    </row>
    <row r="15" spans="1:16" x14ac:dyDescent="0.25">
      <c r="A15" s="13" t="s">
        <v>44</v>
      </c>
      <c r="B15" s="53" t="s">
        <v>11</v>
      </c>
      <c r="C15" s="53"/>
      <c r="D15" s="53"/>
      <c r="F15" s="54" t="s">
        <v>16</v>
      </c>
      <c r="G15" s="54"/>
      <c r="H15" s="54"/>
      <c r="J15" s="54" t="s">
        <v>22</v>
      </c>
      <c r="K15" s="54"/>
      <c r="L15" s="54"/>
      <c r="N15" s="54" t="s">
        <v>21</v>
      </c>
      <c r="O15" s="54"/>
      <c r="P15" s="54"/>
    </row>
    <row r="16" spans="1:16" x14ac:dyDescent="0.25">
      <c r="B16" s="14" t="str">
        <f>B3</f>
        <v>W/Parent</v>
      </c>
      <c r="C16" s="14" t="str">
        <f>C3</f>
        <v>On Campus</v>
      </c>
      <c r="D16" s="14" t="str">
        <f>D3</f>
        <v>Off Campus</v>
      </c>
      <c r="E16" s="11"/>
      <c r="F16" s="14" t="str">
        <f>F3</f>
        <v>W/Parent</v>
      </c>
      <c r="G16" s="14" t="str">
        <f>G3</f>
        <v>On Campus</v>
      </c>
      <c r="H16" s="14" t="str">
        <f>H3</f>
        <v>Off Campus</v>
      </c>
      <c r="I16" s="11"/>
      <c r="J16" s="14" t="str">
        <f>J3</f>
        <v>W/Parent</v>
      </c>
      <c r="K16" s="14" t="str">
        <f>K3</f>
        <v>On Campus</v>
      </c>
      <c r="L16" s="14" t="str">
        <f>L3</f>
        <v>Off Campus</v>
      </c>
      <c r="M16" s="11"/>
      <c r="N16" s="14" t="str">
        <f>N3</f>
        <v>W/Parent</v>
      </c>
      <c r="O16" s="14" t="str">
        <f>O3</f>
        <v>On Campus</v>
      </c>
      <c r="P16" s="14" t="str">
        <f>P3</f>
        <v>Off Campus</v>
      </c>
    </row>
    <row r="17" spans="1:16" x14ac:dyDescent="0.25">
      <c r="A17" t="str">
        <f>A4</f>
        <v>Tuition &amp; Fees</v>
      </c>
      <c r="B17" s="44">
        <v>4398</v>
      </c>
      <c r="C17" s="5">
        <f>B17</f>
        <v>4398</v>
      </c>
      <c r="D17" s="5">
        <f>B17</f>
        <v>4398</v>
      </c>
      <c r="E17" s="9"/>
      <c r="F17" s="45">
        <v>3985</v>
      </c>
      <c r="G17" s="4">
        <f>F17</f>
        <v>3985</v>
      </c>
      <c r="H17" s="5">
        <f>F17</f>
        <v>3985</v>
      </c>
      <c r="I17" s="9"/>
      <c r="J17" s="45">
        <v>3181</v>
      </c>
      <c r="K17" s="4">
        <f>J17</f>
        <v>3181</v>
      </c>
      <c r="L17" s="6">
        <f>J17</f>
        <v>3181</v>
      </c>
      <c r="M17" s="9"/>
      <c r="N17" s="45">
        <v>2353</v>
      </c>
      <c r="O17" s="4">
        <f>N17</f>
        <v>2353</v>
      </c>
      <c r="P17" s="5">
        <f>N17</f>
        <v>2353</v>
      </c>
    </row>
    <row r="18" spans="1:16" x14ac:dyDescent="0.25">
      <c r="A18" t="str">
        <f>A5</f>
        <v>Housing and meals</v>
      </c>
      <c r="B18" s="31">
        <v>1344</v>
      </c>
      <c r="C18" s="6">
        <v>3394</v>
      </c>
      <c r="D18" s="6">
        <v>3779</v>
      </c>
      <c r="E18" s="9"/>
      <c r="F18" s="6">
        <f t="shared" ref="F18:H22" si="4">B18</f>
        <v>1344</v>
      </c>
      <c r="G18" s="4">
        <f t="shared" si="4"/>
        <v>3394</v>
      </c>
      <c r="H18" s="6">
        <f t="shared" si="4"/>
        <v>3779</v>
      </c>
      <c r="I18" s="9"/>
      <c r="J18" s="6">
        <f t="shared" ref="J18:L22" si="5">B18</f>
        <v>1344</v>
      </c>
      <c r="K18" s="4">
        <f t="shared" si="5"/>
        <v>3394</v>
      </c>
      <c r="L18" s="6">
        <f t="shared" si="5"/>
        <v>3779</v>
      </c>
      <c r="M18" s="9"/>
      <c r="N18" s="6">
        <f>B18*0</f>
        <v>0</v>
      </c>
      <c r="O18" s="6">
        <f t="shared" ref="O18:P18" si="6">C18*0</f>
        <v>0</v>
      </c>
      <c r="P18" s="6">
        <f t="shared" si="6"/>
        <v>0</v>
      </c>
    </row>
    <row r="19" spans="1:16" x14ac:dyDescent="0.25">
      <c r="A19" t="str">
        <f>A6</f>
        <v>Books and supplies</v>
      </c>
      <c r="B19" s="6">
        <v>650</v>
      </c>
      <c r="C19" s="6">
        <f>B19</f>
        <v>650</v>
      </c>
      <c r="D19" s="6">
        <f>B19</f>
        <v>650</v>
      </c>
      <c r="E19" s="9"/>
      <c r="F19" s="6">
        <f t="shared" si="4"/>
        <v>650</v>
      </c>
      <c r="G19" s="6">
        <f t="shared" si="4"/>
        <v>650</v>
      </c>
      <c r="H19" s="6">
        <f t="shared" si="4"/>
        <v>650</v>
      </c>
      <c r="I19" s="9"/>
      <c r="J19" s="6">
        <f t="shared" si="5"/>
        <v>650</v>
      </c>
      <c r="K19" s="6">
        <f t="shared" si="5"/>
        <v>650</v>
      </c>
      <c r="L19" s="6">
        <f t="shared" si="5"/>
        <v>650</v>
      </c>
      <c r="M19" s="9"/>
      <c r="N19" s="6">
        <f>B19</f>
        <v>650</v>
      </c>
      <c r="O19" s="6">
        <f>C19</f>
        <v>650</v>
      </c>
      <c r="P19" s="6">
        <f>D19</f>
        <v>650</v>
      </c>
    </row>
    <row r="20" spans="1:16" x14ac:dyDescent="0.25">
      <c r="A20" t="str">
        <f>A7</f>
        <v>Personal</v>
      </c>
      <c r="B20" s="6">
        <v>833</v>
      </c>
      <c r="C20" s="6">
        <v>833</v>
      </c>
      <c r="D20" s="6">
        <v>833</v>
      </c>
      <c r="E20" s="9"/>
      <c r="F20" s="6">
        <f t="shared" si="4"/>
        <v>833</v>
      </c>
      <c r="G20" s="6">
        <f t="shared" si="4"/>
        <v>833</v>
      </c>
      <c r="H20" s="6">
        <f t="shared" si="4"/>
        <v>833</v>
      </c>
      <c r="I20" s="9"/>
      <c r="J20" s="6">
        <f t="shared" si="5"/>
        <v>833</v>
      </c>
      <c r="K20" s="6">
        <f t="shared" si="5"/>
        <v>833</v>
      </c>
      <c r="L20" s="6">
        <f t="shared" si="5"/>
        <v>833</v>
      </c>
      <c r="M20" s="9"/>
      <c r="N20" s="6">
        <f>B20*0</f>
        <v>0</v>
      </c>
      <c r="O20" s="6">
        <f>C20*0</f>
        <v>0</v>
      </c>
      <c r="P20" s="6">
        <f t="shared" ref="P20" si="7">D20*0</f>
        <v>0</v>
      </c>
    </row>
    <row r="21" spans="1:16" x14ac:dyDescent="0.25">
      <c r="A21" t="str">
        <f>A8</f>
        <v>Travel</v>
      </c>
      <c r="B21" s="6">
        <v>1142</v>
      </c>
      <c r="C21" s="6">
        <v>1142</v>
      </c>
      <c r="D21" s="6">
        <v>1142</v>
      </c>
      <c r="E21" s="9"/>
      <c r="F21" s="6">
        <f t="shared" si="4"/>
        <v>1142</v>
      </c>
      <c r="G21" s="6">
        <f t="shared" si="4"/>
        <v>1142</v>
      </c>
      <c r="H21" s="6">
        <f t="shared" si="4"/>
        <v>1142</v>
      </c>
      <c r="I21" s="9"/>
      <c r="J21" s="6">
        <f t="shared" si="5"/>
        <v>1142</v>
      </c>
      <c r="K21" s="6">
        <f t="shared" si="5"/>
        <v>1142</v>
      </c>
      <c r="L21" s="6">
        <f t="shared" si="5"/>
        <v>1142</v>
      </c>
      <c r="M21" s="9"/>
      <c r="N21" s="6">
        <f>B21</f>
        <v>1142</v>
      </c>
      <c r="O21" s="6">
        <f>C21</f>
        <v>1142</v>
      </c>
      <c r="P21" s="6">
        <f>D21</f>
        <v>1142</v>
      </c>
    </row>
    <row r="22" spans="1:16" ht="15.75" thickBot="1" x14ac:dyDescent="0.3">
      <c r="A22" t="s">
        <v>74</v>
      </c>
      <c r="B22" s="1">
        <v>26</v>
      </c>
      <c r="C22" s="1">
        <v>26</v>
      </c>
      <c r="D22" s="7">
        <v>26</v>
      </c>
      <c r="E22" s="21"/>
      <c r="F22" s="7">
        <f t="shared" si="4"/>
        <v>26</v>
      </c>
      <c r="G22" s="1">
        <f t="shared" si="4"/>
        <v>26</v>
      </c>
      <c r="H22" s="7">
        <f t="shared" si="4"/>
        <v>26</v>
      </c>
      <c r="I22" s="21"/>
      <c r="J22" s="7">
        <f t="shared" si="5"/>
        <v>26</v>
      </c>
      <c r="K22" s="1">
        <f t="shared" si="5"/>
        <v>26</v>
      </c>
      <c r="L22" s="7">
        <f t="shared" si="5"/>
        <v>26</v>
      </c>
      <c r="M22" s="21"/>
      <c r="N22" s="7"/>
      <c r="O22" s="1"/>
      <c r="P22" s="7"/>
    </row>
    <row r="23" spans="1:16" ht="15.75" thickTop="1" x14ac:dyDescent="0.25">
      <c r="B23" s="18">
        <f>B17+B18+B19+B21+B20+B22</f>
        <v>8393</v>
      </c>
      <c r="C23" s="18">
        <f>C17+C18+C19+C21+C20+C22</f>
        <v>10443</v>
      </c>
      <c r="D23" s="18">
        <f>D17+D18+D19+D21+D20+D22</f>
        <v>10828</v>
      </c>
      <c r="F23" s="18">
        <f>F17+F18+F19+F21+F20+F22</f>
        <v>7980</v>
      </c>
      <c r="G23" s="20">
        <f>G17+G18+G19+G21+G20+G22</f>
        <v>10030</v>
      </c>
      <c r="H23" s="18">
        <f>H17+H18+H19+H21+H20+H22</f>
        <v>10415</v>
      </c>
      <c r="I23" s="9"/>
      <c r="J23" s="18">
        <f>J17+J18+J19+J21+J20+J22</f>
        <v>7176</v>
      </c>
      <c r="K23" s="20">
        <f>K17+K18+K19+K21+K20+K22</f>
        <v>9226</v>
      </c>
      <c r="L23" s="18">
        <f>L17+L18+L19+L21+L20+L22</f>
        <v>9611</v>
      </c>
      <c r="M23" s="9"/>
      <c r="N23" s="18">
        <f>N17+N18+N19+N21+N20</f>
        <v>4145</v>
      </c>
      <c r="O23" s="20">
        <f>O17+O18+O19+O21+O20</f>
        <v>4145</v>
      </c>
      <c r="P23" s="18">
        <f>P17+P18+P19+P21+P20</f>
        <v>4145</v>
      </c>
    </row>
    <row r="24" spans="1:16" ht="15.75" thickBot="1" x14ac:dyDescent="0.3">
      <c r="A24" t="str">
        <f>A11</f>
        <v>Non-Res Fee</v>
      </c>
      <c r="B24" s="43">
        <v>6050</v>
      </c>
      <c r="C24" s="8">
        <f>B24</f>
        <v>6050</v>
      </c>
      <c r="D24" s="8">
        <f>B24</f>
        <v>6050</v>
      </c>
      <c r="E24" s="9"/>
      <c r="F24" s="43">
        <v>5389</v>
      </c>
      <c r="G24" s="2">
        <f>F24</f>
        <v>5389</v>
      </c>
      <c r="H24" s="8">
        <f>F24</f>
        <v>5389</v>
      </c>
      <c r="I24" s="9"/>
      <c r="J24" s="43">
        <v>4042</v>
      </c>
      <c r="K24" s="2">
        <f>J24</f>
        <v>4042</v>
      </c>
      <c r="L24" s="8">
        <f>J24</f>
        <v>4042</v>
      </c>
      <c r="M24" s="9"/>
      <c r="N24" s="43">
        <v>2693</v>
      </c>
      <c r="O24" s="2">
        <f>N24</f>
        <v>2693</v>
      </c>
      <c r="P24" s="12">
        <f>N24</f>
        <v>2693</v>
      </c>
    </row>
    <row r="25" spans="1:16" ht="15.75" thickTop="1" x14ac:dyDescent="0.25">
      <c r="A25" t="str">
        <f>A12</f>
        <v>Non-Res Total</v>
      </c>
      <c r="B25" s="18">
        <f>B23+B24</f>
        <v>14443</v>
      </c>
      <c r="C25" s="16">
        <f>C23+C24</f>
        <v>16493</v>
      </c>
      <c r="D25" s="16">
        <f>D23+D24</f>
        <v>16878</v>
      </c>
      <c r="F25" s="18">
        <f>F23+F24</f>
        <v>13369</v>
      </c>
      <c r="G25" s="20">
        <f>G23+G24</f>
        <v>15419</v>
      </c>
      <c r="H25" s="18">
        <f>H23+H24</f>
        <v>15804</v>
      </c>
      <c r="I25" s="9"/>
      <c r="J25" s="17">
        <f>J23+J24</f>
        <v>11218</v>
      </c>
      <c r="K25" s="19">
        <f>K23+K24</f>
        <v>13268</v>
      </c>
      <c r="L25" s="17">
        <f>L23+L24</f>
        <v>13653</v>
      </c>
      <c r="M25" s="9"/>
      <c r="N25" s="17">
        <f>N23+N24</f>
        <v>6838</v>
      </c>
      <c r="O25" s="19">
        <f>O23+O24</f>
        <v>6838</v>
      </c>
      <c r="P25" s="17">
        <f>P23+P24</f>
        <v>6838</v>
      </c>
    </row>
    <row r="26" spans="1:16" x14ac:dyDescent="0.25">
      <c r="B26" s="21"/>
      <c r="C26" s="21"/>
      <c r="D26" s="21"/>
      <c r="F26" s="21"/>
      <c r="G26" s="21"/>
      <c r="H26" s="21"/>
      <c r="J26" s="21"/>
      <c r="K26" s="21"/>
      <c r="L26" s="21"/>
      <c r="N26" s="21"/>
      <c r="O26" s="21"/>
      <c r="P26" s="21"/>
    </row>
    <row r="27" spans="1:16" x14ac:dyDescent="0.25">
      <c r="A27" t="s">
        <v>19</v>
      </c>
      <c r="C27" s="21"/>
      <c r="D27" s="21"/>
      <c r="F27" s="21"/>
      <c r="G27" s="21"/>
      <c r="H27" s="21"/>
      <c r="J27" s="21"/>
      <c r="K27" s="21"/>
      <c r="L27" s="21"/>
      <c r="N27" s="21"/>
      <c r="O27" s="21"/>
      <c r="P27" s="21"/>
    </row>
    <row r="28" spans="1:16" x14ac:dyDescent="0.25">
      <c r="A28" s="13" t="s">
        <v>45</v>
      </c>
      <c r="B28" s="53" t="s">
        <v>10</v>
      </c>
      <c r="C28" s="53"/>
      <c r="D28" s="53"/>
      <c r="F28" s="54" t="s">
        <v>12</v>
      </c>
      <c r="G28" s="54"/>
      <c r="H28" s="53"/>
      <c r="J28" s="54" t="s">
        <v>52</v>
      </c>
      <c r="K28" s="54"/>
      <c r="L28" s="54"/>
      <c r="N28" s="54" t="s">
        <v>21</v>
      </c>
      <c r="O28" s="54"/>
      <c r="P28" s="54"/>
    </row>
    <row r="29" spans="1:16" x14ac:dyDescent="0.25">
      <c r="B29" s="14" t="str">
        <f>B3</f>
        <v>W/Parent</v>
      </c>
      <c r="C29" s="14" t="str">
        <f>C3</f>
        <v>On Campus</v>
      </c>
      <c r="D29" s="14" t="str">
        <f>D3</f>
        <v>Off Campus</v>
      </c>
      <c r="E29" s="11"/>
      <c r="F29" s="14" t="str">
        <f>F3</f>
        <v>W/Parent</v>
      </c>
      <c r="G29" s="23" t="str">
        <f>G3</f>
        <v>On Campus</v>
      </c>
      <c r="H29" s="14" t="str">
        <f>H3</f>
        <v>Off Campus</v>
      </c>
      <c r="I29" s="11"/>
      <c r="J29" s="14" t="str">
        <f>J3</f>
        <v>W/Parent</v>
      </c>
      <c r="K29" s="14" t="str">
        <f>K3</f>
        <v>On Campus</v>
      </c>
      <c r="L29" s="14" t="str">
        <f>L3</f>
        <v>Off Campus</v>
      </c>
      <c r="M29" s="11"/>
      <c r="N29" s="14" t="str">
        <f>N3</f>
        <v>W/Parent</v>
      </c>
      <c r="O29" s="14" t="str">
        <f>O3</f>
        <v>On Campus</v>
      </c>
      <c r="P29" s="14" t="str">
        <f>P3</f>
        <v>Off Campus</v>
      </c>
    </row>
    <row r="30" spans="1:16" x14ac:dyDescent="0.25">
      <c r="A30" s="22" t="str">
        <f>A4</f>
        <v>Tuition &amp; Fees</v>
      </c>
      <c r="B30" s="40">
        <v>11810</v>
      </c>
      <c r="C30" s="3">
        <v>11810</v>
      </c>
      <c r="D30" s="5">
        <v>11810</v>
      </c>
      <c r="E30" s="9"/>
      <c r="F30" s="31">
        <v>9870</v>
      </c>
      <c r="G30" s="32">
        <v>9870</v>
      </c>
      <c r="H30" s="26">
        <v>9870</v>
      </c>
      <c r="I30" s="27"/>
      <c r="J30" s="31">
        <v>6554</v>
      </c>
      <c r="K30" s="32">
        <v>6554</v>
      </c>
      <c r="L30" s="26">
        <v>6554</v>
      </c>
      <c r="M30" s="27"/>
      <c r="N30" s="31">
        <v>4171</v>
      </c>
      <c r="O30" s="4">
        <v>4171</v>
      </c>
      <c r="P30" s="5">
        <v>4171</v>
      </c>
    </row>
    <row r="31" spans="1:16" x14ac:dyDescent="0.25">
      <c r="A31" s="22" t="str">
        <f>A5</f>
        <v>Housing and meals</v>
      </c>
      <c r="B31" s="4">
        <v>1344</v>
      </c>
      <c r="C31" s="4">
        <v>3394</v>
      </c>
      <c r="D31" s="6">
        <v>3779</v>
      </c>
      <c r="E31" s="9"/>
      <c r="F31" s="4">
        <f>B31</f>
        <v>1344</v>
      </c>
      <c r="G31" s="4">
        <f>C31</f>
        <v>3394</v>
      </c>
      <c r="H31" s="6">
        <f>D31</f>
        <v>3779</v>
      </c>
      <c r="I31" s="9"/>
      <c r="J31" s="4">
        <f>B31</f>
        <v>1344</v>
      </c>
      <c r="K31" s="4">
        <f>C31</f>
        <v>3394</v>
      </c>
      <c r="L31" s="6">
        <f>D31</f>
        <v>3779</v>
      </c>
      <c r="M31" s="9"/>
      <c r="N31" s="6">
        <f>B31*0</f>
        <v>0</v>
      </c>
      <c r="O31" s="6">
        <f t="shared" ref="O31:P31" si="8">C31*0</f>
        <v>0</v>
      </c>
      <c r="P31" s="6">
        <f t="shared" si="8"/>
        <v>0</v>
      </c>
    </row>
    <row r="32" spans="1:16" x14ac:dyDescent="0.25">
      <c r="A32" t="str">
        <f>A6</f>
        <v>Books and supplies</v>
      </c>
      <c r="B32" s="4">
        <v>650</v>
      </c>
      <c r="C32" s="4">
        <f>B32</f>
        <v>650</v>
      </c>
      <c r="D32" s="6">
        <f>B32</f>
        <v>650</v>
      </c>
      <c r="E32" s="9"/>
      <c r="F32" s="6">
        <f>B32</f>
        <v>650</v>
      </c>
      <c r="G32" s="4">
        <f>F32</f>
        <v>650</v>
      </c>
      <c r="H32" s="6">
        <f>F32</f>
        <v>650</v>
      </c>
      <c r="I32" s="9"/>
      <c r="J32" s="6">
        <f>B32</f>
        <v>650</v>
      </c>
      <c r="K32" s="4">
        <f>J32</f>
        <v>650</v>
      </c>
      <c r="L32" s="6">
        <f>J32</f>
        <v>650</v>
      </c>
      <c r="M32" s="9"/>
      <c r="N32" s="6">
        <f>B32</f>
        <v>650</v>
      </c>
      <c r="O32" s="4">
        <f>N32</f>
        <v>650</v>
      </c>
      <c r="P32" s="6">
        <f>N32</f>
        <v>650</v>
      </c>
    </row>
    <row r="33" spans="1:16" x14ac:dyDescent="0.25">
      <c r="A33" t="str">
        <f>A7</f>
        <v>Personal</v>
      </c>
      <c r="B33" s="4">
        <v>833</v>
      </c>
      <c r="C33" s="4">
        <f>B33</f>
        <v>833</v>
      </c>
      <c r="D33" s="6">
        <f>B33</f>
        <v>833</v>
      </c>
      <c r="E33" s="9"/>
      <c r="F33" s="6">
        <f>B33</f>
        <v>833</v>
      </c>
      <c r="G33" s="6">
        <f>C33</f>
        <v>833</v>
      </c>
      <c r="H33" s="6">
        <f>D33</f>
        <v>833</v>
      </c>
      <c r="I33" s="9"/>
      <c r="J33" s="6">
        <f>B33</f>
        <v>833</v>
      </c>
      <c r="K33" s="6">
        <f>C33</f>
        <v>833</v>
      </c>
      <c r="L33" s="6">
        <f>D33</f>
        <v>833</v>
      </c>
      <c r="M33" s="9"/>
      <c r="N33" s="6">
        <f>B33*0</f>
        <v>0</v>
      </c>
      <c r="O33" s="6">
        <f t="shared" ref="O33:P33" si="9">C33*0</f>
        <v>0</v>
      </c>
      <c r="P33" s="6">
        <f t="shared" si="9"/>
        <v>0</v>
      </c>
    </row>
    <row r="34" spans="1:16" x14ac:dyDescent="0.25">
      <c r="A34" t="str">
        <f>A8</f>
        <v>Travel</v>
      </c>
      <c r="B34" s="4">
        <v>1142</v>
      </c>
      <c r="C34" s="4">
        <v>1142</v>
      </c>
      <c r="D34" s="6">
        <v>1142</v>
      </c>
      <c r="E34" s="9"/>
      <c r="F34" s="4">
        <v>1142</v>
      </c>
      <c r="G34" s="4">
        <v>1142</v>
      </c>
      <c r="H34" s="6">
        <v>1142</v>
      </c>
      <c r="I34" s="9"/>
      <c r="J34" s="4">
        <v>1142</v>
      </c>
      <c r="K34" s="4">
        <v>1142</v>
      </c>
      <c r="L34" s="6">
        <v>1142</v>
      </c>
      <c r="M34" s="9"/>
      <c r="N34" s="4">
        <v>1142</v>
      </c>
      <c r="O34" s="4">
        <v>1142</v>
      </c>
      <c r="P34" s="6">
        <v>1142</v>
      </c>
    </row>
    <row r="35" spans="1:16" ht="15.75" thickBot="1" x14ac:dyDescent="0.3">
      <c r="A35" t="s">
        <v>74</v>
      </c>
      <c r="B35" s="1">
        <v>26</v>
      </c>
      <c r="C35" s="1">
        <v>26</v>
      </c>
      <c r="D35" s="7">
        <v>26</v>
      </c>
      <c r="F35" s="7">
        <v>26</v>
      </c>
      <c r="G35" s="1">
        <v>26</v>
      </c>
      <c r="H35" s="7">
        <v>26</v>
      </c>
      <c r="J35" s="7">
        <v>26</v>
      </c>
      <c r="K35" s="1">
        <v>26</v>
      </c>
      <c r="L35" s="7">
        <v>26</v>
      </c>
      <c r="N35" s="7"/>
      <c r="O35" s="1"/>
      <c r="P35" s="7"/>
    </row>
    <row r="36" spans="1:16" ht="15.75" thickTop="1" x14ac:dyDescent="0.25">
      <c r="A36" t="str">
        <f>A10</f>
        <v>Resident Total</v>
      </c>
      <c r="B36" s="19">
        <f>B30+B31+B32+B34+B33+B35</f>
        <v>15805</v>
      </c>
      <c r="C36" s="19">
        <f>C30+C31+C32+C34+C33+C35</f>
        <v>17855</v>
      </c>
      <c r="D36" s="17">
        <f>D30+D31+D32+D34+D33+D35</f>
        <v>18240</v>
      </c>
      <c r="E36" s="9"/>
      <c r="F36" s="17">
        <f>F30+F31+F32+F34+F33+F35</f>
        <v>13865</v>
      </c>
      <c r="G36" s="19">
        <f>G30+G31+G32+G34+G33+G35</f>
        <v>15915</v>
      </c>
      <c r="H36" s="17">
        <f>H30+H31+H32+H34+H33+H35</f>
        <v>16300</v>
      </c>
      <c r="I36" s="9"/>
      <c r="J36" s="17">
        <f>J30+J31+J32+J34+J33+J35</f>
        <v>10549</v>
      </c>
      <c r="K36" s="19">
        <f>K30+K31+K32+K34+K33+K35</f>
        <v>12599</v>
      </c>
      <c r="L36" s="17">
        <f>L30+L31+L32+L34+L33+L35</f>
        <v>12984</v>
      </c>
      <c r="M36" s="9"/>
      <c r="N36" s="17">
        <f>N30+N31+N32+N34+N33</f>
        <v>5963</v>
      </c>
      <c r="O36" s="19">
        <f>O30+O31+O32+O34+O33</f>
        <v>5963</v>
      </c>
      <c r="P36" s="18">
        <f>P30+P31+P32+P34+P33</f>
        <v>5963</v>
      </c>
    </row>
    <row r="37" spans="1:16" ht="15.75" thickBot="1" x14ac:dyDescent="0.3">
      <c r="A37" t="str">
        <f>A11</f>
        <v>Non-Res Fee</v>
      </c>
      <c r="B37" s="30">
        <v>10128</v>
      </c>
      <c r="C37" s="2">
        <f>B37</f>
        <v>10128</v>
      </c>
      <c r="D37" s="8">
        <f>B37</f>
        <v>10128</v>
      </c>
      <c r="E37" s="10" t="e">
        <f t="shared" ref="E37" si="10">#REF!/2</f>
        <v>#REF!</v>
      </c>
      <c r="F37" s="35">
        <v>7409</v>
      </c>
      <c r="G37" s="33">
        <f>F37</f>
        <v>7409</v>
      </c>
      <c r="H37" s="35">
        <f>F37</f>
        <v>7409</v>
      </c>
      <c r="I37" s="36" t="e">
        <f t="shared" ref="I37" si="11">#REF!/2</f>
        <v>#REF!</v>
      </c>
      <c r="J37" s="35">
        <v>4715</v>
      </c>
      <c r="K37" s="33">
        <f>J37</f>
        <v>4715</v>
      </c>
      <c r="L37" s="37">
        <f>J37</f>
        <v>4715</v>
      </c>
      <c r="M37" s="36" t="e">
        <f t="shared" ref="M37" si="12">#REF!/2</f>
        <v>#REF!</v>
      </c>
      <c r="N37" s="35">
        <v>2693</v>
      </c>
      <c r="O37" s="2">
        <f>N37</f>
        <v>2693</v>
      </c>
      <c r="P37" s="12">
        <f>N37</f>
        <v>2693</v>
      </c>
    </row>
    <row r="38" spans="1:16" ht="15.75" thickTop="1" x14ac:dyDescent="0.25">
      <c r="A38" t="str">
        <f>A12</f>
        <v>Non-Res Total</v>
      </c>
      <c r="B38" s="20">
        <f>B36+B37</f>
        <v>25933</v>
      </c>
      <c r="C38" s="20">
        <f t="shared" ref="C38:D38" si="13">C36+C37</f>
        <v>27983</v>
      </c>
      <c r="D38" s="18">
        <f t="shared" si="13"/>
        <v>28368</v>
      </c>
      <c r="E38" s="9"/>
      <c r="F38" s="18">
        <f>F36+F37</f>
        <v>21274</v>
      </c>
      <c r="G38" s="20">
        <f t="shared" ref="G38:H38" si="14">G36+G37</f>
        <v>23324</v>
      </c>
      <c r="H38" s="18">
        <f t="shared" si="14"/>
        <v>23709</v>
      </c>
      <c r="I38" s="9"/>
      <c r="J38" s="18">
        <f>J36+J37</f>
        <v>15264</v>
      </c>
      <c r="K38" s="20">
        <f>K36+K37</f>
        <v>17314</v>
      </c>
      <c r="L38" s="17">
        <f t="shared" ref="L38" si="15">L36+L37</f>
        <v>17699</v>
      </c>
      <c r="M38" s="9"/>
      <c r="N38" s="18">
        <f>N36+N37</f>
        <v>8656</v>
      </c>
      <c r="O38" s="20">
        <f t="shared" ref="O38:P38" si="16">O36+O37</f>
        <v>8656</v>
      </c>
      <c r="P38" s="18">
        <f t="shared" si="16"/>
        <v>8656</v>
      </c>
    </row>
    <row r="39" spans="1:16" x14ac:dyDescent="0.25">
      <c r="O39" t="s">
        <v>77</v>
      </c>
    </row>
    <row r="43" spans="1:16" x14ac:dyDescent="0.25">
      <c r="A43" t="s">
        <v>19</v>
      </c>
      <c r="C43" s="21"/>
      <c r="D43" s="21"/>
      <c r="F43" s="21"/>
      <c r="G43" s="21"/>
      <c r="H43" s="21"/>
      <c r="J43" s="21"/>
      <c r="K43" s="21"/>
      <c r="L43" s="21"/>
      <c r="N43" s="21"/>
      <c r="O43" s="21"/>
      <c r="P43" s="21"/>
    </row>
    <row r="44" spans="1:16" x14ac:dyDescent="0.25">
      <c r="A44" s="13" t="s">
        <v>78</v>
      </c>
      <c r="B44" s="53" t="s">
        <v>10</v>
      </c>
      <c r="C44" s="53"/>
      <c r="D44" s="53"/>
      <c r="F44" s="54" t="s">
        <v>12</v>
      </c>
      <c r="G44" s="54"/>
      <c r="H44" s="53"/>
      <c r="J44" s="54" t="s">
        <v>52</v>
      </c>
      <c r="K44" s="54"/>
      <c r="L44" s="54"/>
      <c r="N44" s="54" t="s">
        <v>21</v>
      </c>
      <c r="O44" s="54"/>
      <c r="P44" s="54"/>
    </row>
    <row r="45" spans="1:16" x14ac:dyDescent="0.25">
      <c r="B45" s="14" t="s">
        <v>54</v>
      </c>
      <c r="C45" s="14" t="s">
        <v>79</v>
      </c>
      <c r="D45" s="14" t="s">
        <v>15</v>
      </c>
      <c r="E45" s="11"/>
      <c r="F45" s="14" t="s">
        <v>80</v>
      </c>
      <c r="G45" s="23" t="s">
        <v>14</v>
      </c>
      <c r="H45" s="14" t="s">
        <v>15</v>
      </c>
      <c r="I45" s="11"/>
      <c r="J45" s="14" t="s">
        <v>80</v>
      </c>
      <c r="K45" s="14" t="s">
        <v>81</v>
      </c>
      <c r="L45" s="14" t="s">
        <v>48</v>
      </c>
      <c r="M45" s="11"/>
      <c r="N45" s="14" t="s">
        <v>80</v>
      </c>
      <c r="O45" s="14" t="s">
        <v>81</v>
      </c>
      <c r="P45" s="14" t="s">
        <v>48</v>
      </c>
    </row>
    <row r="46" spans="1:16" x14ac:dyDescent="0.25">
      <c r="A46" s="22" t="str">
        <f>A18</f>
        <v>Housing and meals</v>
      </c>
      <c r="B46" s="40">
        <v>8623</v>
      </c>
      <c r="C46" s="3">
        <v>8623</v>
      </c>
      <c r="D46" s="5">
        <v>8623</v>
      </c>
      <c r="E46" s="9"/>
      <c r="F46" s="31">
        <v>8398</v>
      </c>
      <c r="G46" s="32">
        <v>8398</v>
      </c>
      <c r="H46" s="26">
        <v>8397</v>
      </c>
      <c r="I46" s="27"/>
      <c r="J46" s="31">
        <v>7582</v>
      </c>
      <c r="K46" s="32">
        <v>7582</v>
      </c>
      <c r="L46" s="26">
        <v>7582</v>
      </c>
      <c r="M46" s="27"/>
      <c r="N46" s="31">
        <v>6353</v>
      </c>
      <c r="O46" s="4">
        <v>6353</v>
      </c>
      <c r="P46" s="5">
        <v>6353</v>
      </c>
    </row>
    <row r="47" spans="1:16" x14ac:dyDescent="0.25">
      <c r="A47" s="22" t="str">
        <f>A19</f>
        <v>Books and supplies</v>
      </c>
      <c r="B47" s="4">
        <v>1344</v>
      </c>
      <c r="C47" s="4">
        <v>3394</v>
      </c>
      <c r="D47" s="6">
        <v>3779</v>
      </c>
      <c r="E47" s="9"/>
      <c r="F47" s="4">
        <f>B47</f>
        <v>1344</v>
      </c>
      <c r="G47" s="4">
        <f>C47</f>
        <v>3394</v>
      </c>
      <c r="H47" s="6">
        <f>D47</f>
        <v>3779</v>
      </c>
      <c r="I47" s="9"/>
      <c r="J47" s="4">
        <f>B47</f>
        <v>1344</v>
      </c>
      <c r="K47" s="4">
        <f>C47</f>
        <v>3394</v>
      </c>
      <c r="L47" s="6">
        <f>D47</f>
        <v>3779</v>
      </c>
      <c r="M47" s="9"/>
      <c r="N47" s="6">
        <f>B47*0</f>
        <v>0</v>
      </c>
      <c r="O47" s="6">
        <f t="shared" ref="O47" si="17">C47*0</f>
        <v>0</v>
      </c>
      <c r="P47" s="6">
        <f t="shared" ref="P47" si="18">D47*0</f>
        <v>0</v>
      </c>
    </row>
    <row r="48" spans="1:16" x14ac:dyDescent="0.25">
      <c r="A48" t="str">
        <f>A20</f>
        <v>Personal</v>
      </c>
      <c r="B48" s="4">
        <v>650</v>
      </c>
      <c r="C48" s="4">
        <f>B48</f>
        <v>650</v>
      </c>
      <c r="D48" s="6">
        <f>B48</f>
        <v>650</v>
      </c>
      <c r="E48" s="9"/>
      <c r="F48" s="6">
        <f>B48</f>
        <v>650</v>
      </c>
      <c r="G48" s="4">
        <f>F48</f>
        <v>650</v>
      </c>
      <c r="H48" s="6">
        <f>F48</f>
        <v>650</v>
      </c>
      <c r="I48" s="9"/>
      <c r="J48" s="6">
        <f>B48</f>
        <v>650</v>
      </c>
      <c r="K48" s="4">
        <f>J48</f>
        <v>650</v>
      </c>
      <c r="L48" s="6">
        <f>J48</f>
        <v>650</v>
      </c>
      <c r="M48" s="9"/>
      <c r="N48" s="6">
        <f>B48</f>
        <v>650</v>
      </c>
      <c r="O48" s="4">
        <f>N48</f>
        <v>650</v>
      </c>
      <c r="P48" s="6">
        <f>N48</f>
        <v>650</v>
      </c>
    </row>
    <row r="49" spans="1:16" x14ac:dyDescent="0.25">
      <c r="A49" t="str">
        <f>A21</f>
        <v>Travel</v>
      </c>
      <c r="B49" s="4">
        <v>833</v>
      </c>
      <c r="C49" s="4">
        <f>B49</f>
        <v>833</v>
      </c>
      <c r="D49" s="6">
        <f>B49</f>
        <v>833</v>
      </c>
      <c r="E49" s="9"/>
      <c r="F49" s="6">
        <f>B49</f>
        <v>833</v>
      </c>
      <c r="G49" s="6">
        <f>C49</f>
        <v>833</v>
      </c>
      <c r="H49" s="6">
        <f>D49</f>
        <v>833</v>
      </c>
      <c r="I49" s="9"/>
      <c r="J49" s="6">
        <f>B49</f>
        <v>833</v>
      </c>
      <c r="K49" s="6">
        <f>C49</f>
        <v>833</v>
      </c>
      <c r="L49" s="6">
        <f>D49</f>
        <v>833</v>
      </c>
      <c r="M49" s="9"/>
      <c r="N49" s="6">
        <f>B49*0</f>
        <v>0</v>
      </c>
      <c r="O49" s="6">
        <f t="shared" ref="O49" si="19">C49*0</f>
        <v>0</v>
      </c>
      <c r="P49" s="6">
        <f t="shared" ref="P49" si="20">D49*0</f>
        <v>0</v>
      </c>
    </row>
    <row r="50" spans="1:16" x14ac:dyDescent="0.25">
      <c r="A50" t="str">
        <f>A22</f>
        <v>Loan Fees</v>
      </c>
      <c r="B50" s="4">
        <v>1142</v>
      </c>
      <c r="C50" s="4">
        <v>1142</v>
      </c>
      <c r="D50" s="6">
        <v>1142</v>
      </c>
      <c r="E50" s="9"/>
      <c r="F50" s="4">
        <v>1142</v>
      </c>
      <c r="G50" s="4">
        <v>1142</v>
      </c>
      <c r="H50" s="6">
        <v>1142</v>
      </c>
      <c r="I50" s="9"/>
      <c r="J50" s="4">
        <v>1142</v>
      </c>
      <c r="K50" s="4">
        <v>1142</v>
      </c>
      <c r="L50" s="6">
        <v>1142</v>
      </c>
      <c r="M50" s="9"/>
      <c r="N50" s="4">
        <v>1142</v>
      </c>
      <c r="O50" s="4">
        <v>1142</v>
      </c>
      <c r="P50" s="6">
        <v>1142</v>
      </c>
    </row>
    <row r="51" spans="1:16" ht="15.75" thickBot="1" x14ac:dyDescent="0.3">
      <c r="A51" t="s">
        <v>74</v>
      </c>
      <c r="B51" s="1">
        <v>26</v>
      </c>
      <c r="C51" s="1">
        <v>26</v>
      </c>
      <c r="D51" s="7">
        <v>26</v>
      </c>
      <c r="F51" s="7">
        <v>26</v>
      </c>
      <c r="G51" s="1">
        <v>26</v>
      </c>
      <c r="H51" s="7">
        <v>26</v>
      </c>
      <c r="J51" s="7">
        <v>26</v>
      </c>
      <c r="K51" s="1">
        <v>26</v>
      </c>
      <c r="L51" s="7">
        <v>26</v>
      </c>
      <c r="N51" s="7"/>
      <c r="O51" s="1"/>
      <c r="P51" s="7"/>
    </row>
    <row r="52" spans="1:16" ht="15.75" thickTop="1" x14ac:dyDescent="0.25">
      <c r="A52" t="str">
        <f>A24</f>
        <v>Non-Res Fee</v>
      </c>
      <c r="B52" s="19">
        <f>B46+B47+B48+B50+B49+B51</f>
        <v>12618</v>
      </c>
      <c r="C52" s="19">
        <f>C46+C47+C48+C50+C49+C51</f>
        <v>14668</v>
      </c>
      <c r="D52" s="17">
        <f>D46+D47+D48+D50+D49+D51</f>
        <v>15053</v>
      </c>
      <c r="E52" s="9"/>
      <c r="F52" s="17">
        <f>F46+F47+F48+F50+F49+F51</f>
        <v>12393</v>
      </c>
      <c r="G52" s="19">
        <f>G46+G47+G48+G50+G49+G51</f>
        <v>14443</v>
      </c>
      <c r="H52" s="17">
        <f>H46+H47+H48+H50+H49+H51</f>
        <v>14827</v>
      </c>
      <c r="I52" s="9"/>
      <c r="J52" s="17">
        <f>J46+J47+J48+J50+J49+J51</f>
        <v>11577</v>
      </c>
      <c r="K52" s="19">
        <f>K46+K47+K48+K50+K49+K51</f>
        <v>13627</v>
      </c>
      <c r="L52" s="17">
        <f>L46+L47+L48+L50+L49+L51</f>
        <v>14012</v>
      </c>
      <c r="M52" s="9"/>
      <c r="N52" s="17">
        <f>N46+N47+N48+N50+N49</f>
        <v>8145</v>
      </c>
      <c r="O52" s="19">
        <f>O46+O47+O48+O50+O49</f>
        <v>8145</v>
      </c>
      <c r="P52" s="18">
        <f>P46+P47+P48+P50+P49</f>
        <v>8145</v>
      </c>
    </row>
    <row r="53" spans="1:16" ht="15.75" thickBot="1" x14ac:dyDescent="0.3">
      <c r="A53" t="str">
        <f>A25</f>
        <v>Non-Res Total</v>
      </c>
      <c r="B53" s="30">
        <v>10128</v>
      </c>
      <c r="C53" s="2">
        <f>B53</f>
        <v>10128</v>
      </c>
      <c r="D53" s="8">
        <f>B53</f>
        <v>10128</v>
      </c>
      <c r="E53" s="10" t="e">
        <f t="shared" ref="E53" si="21">#REF!/2</f>
        <v>#REF!</v>
      </c>
      <c r="F53" s="35">
        <v>7409</v>
      </c>
      <c r="G53" s="33">
        <f>F53</f>
        <v>7409</v>
      </c>
      <c r="H53" s="35">
        <f>F53</f>
        <v>7409</v>
      </c>
      <c r="I53" s="36" t="e">
        <f t="shared" ref="I53" si="22">#REF!/2</f>
        <v>#REF!</v>
      </c>
      <c r="J53" s="35">
        <v>4715</v>
      </c>
      <c r="K53" s="33">
        <f>J53</f>
        <v>4715</v>
      </c>
      <c r="L53" s="37">
        <f>J53</f>
        <v>4715</v>
      </c>
      <c r="M53" s="36" t="e">
        <f t="shared" ref="M53" si="23">#REF!/2</f>
        <v>#REF!</v>
      </c>
      <c r="N53" s="35">
        <v>2693</v>
      </c>
      <c r="O53" s="2">
        <f>N53</f>
        <v>2693</v>
      </c>
      <c r="P53" s="12">
        <f>N53</f>
        <v>2693</v>
      </c>
    </row>
    <row r="54" spans="1:16" ht="15.75" thickTop="1" x14ac:dyDescent="0.25">
      <c r="A54">
        <f>A26</f>
        <v>0</v>
      </c>
      <c r="B54" s="20">
        <f>B52+B53</f>
        <v>22746</v>
      </c>
      <c r="C54" s="20">
        <f t="shared" ref="C54:D54" si="24">C52+C53</f>
        <v>24796</v>
      </c>
      <c r="D54" s="18">
        <f t="shared" si="24"/>
        <v>25181</v>
      </c>
      <c r="E54" s="9"/>
      <c r="F54" s="18">
        <f>F52+F53</f>
        <v>19802</v>
      </c>
      <c r="G54" s="20">
        <f t="shared" ref="G54:H54" si="25">G52+G53</f>
        <v>21852</v>
      </c>
      <c r="H54" s="18">
        <f t="shared" si="25"/>
        <v>22236</v>
      </c>
      <c r="I54" s="9"/>
      <c r="J54" s="18">
        <f>J52+J53</f>
        <v>16292</v>
      </c>
      <c r="K54" s="20">
        <f>K52+K53</f>
        <v>18342</v>
      </c>
      <c r="L54" s="17">
        <f t="shared" ref="L54" si="26">L52+L53</f>
        <v>18727</v>
      </c>
      <c r="M54" s="9"/>
      <c r="N54" s="18">
        <f>N52+N53</f>
        <v>10838</v>
      </c>
      <c r="O54" s="20">
        <f t="shared" ref="O54:P54" si="27">O52+O53</f>
        <v>10838</v>
      </c>
      <c r="P54" s="18">
        <f t="shared" si="27"/>
        <v>10838</v>
      </c>
    </row>
    <row r="55" spans="1:16" x14ac:dyDescent="0.25">
      <c r="B55" s="19"/>
      <c r="C55" s="50"/>
      <c r="D55" s="10"/>
      <c r="E55" s="9"/>
      <c r="F55" s="50"/>
      <c r="G55" s="10"/>
      <c r="H55" s="50"/>
      <c r="I55" s="9"/>
      <c r="J55" s="10"/>
      <c r="K55" s="50"/>
      <c r="L55" s="50"/>
      <c r="M55" s="9"/>
      <c r="N55" s="10"/>
      <c r="O55" s="10"/>
      <c r="P55" s="10"/>
    </row>
    <row r="56" spans="1:16" x14ac:dyDescent="0.25">
      <c r="A56" s="13" t="s">
        <v>46</v>
      </c>
      <c r="B56" s="55" t="s">
        <v>31</v>
      </c>
      <c r="C56" s="54"/>
      <c r="D56" s="38"/>
      <c r="E56" s="54" t="s">
        <v>30</v>
      </c>
      <c r="F56" s="54"/>
      <c r="G56" s="38"/>
      <c r="H56" s="54" t="s">
        <v>29</v>
      </c>
      <c r="I56" s="54"/>
      <c r="J56" s="38"/>
      <c r="K56" s="54" t="s">
        <v>47</v>
      </c>
      <c r="L56" s="54"/>
    </row>
    <row r="57" spans="1:16" x14ac:dyDescent="0.25">
      <c r="B57" s="14" t="str">
        <f>B29</f>
        <v>W/Parent</v>
      </c>
      <c r="C57" s="14" t="s">
        <v>48</v>
      </c>
      <c r="D57" s="11"/>
      <c r="E57" s="14" t="s">
        <v>49</v>
      </c>
      <c r="F57" s="14" t="s">
        <v>48</v>
      </c>
      <c r="G57" s="11"/>
      <c r="H57" s="14" t="s">
        <v>50</v>
      </c>
      <c r="I57" s="14" t="s">
        <v>48</v>
      </c>
      <c r="J57" s="11"/>
      <c r="K57" s="14" t="s">
        <v>50</v>
      </c>
      <c r="L57" s="14" t="str">
        <f>L29</f>
        <v>Off Campus</v>
      </c>
    </row>
    <row r="58" spans="1:16" x14ac:dyDescent="0.25">
      <c r="A58" t="str">
        <f>A30</f>
        <v>Tuition &amp; Fees</v>
      </c>
      <c r="B58" s="5">
        <v>4800</v>
      </c>
      <c r="C58" s="5">
        <f>B58</f>
        <v>4800</v>
      </c>
      <c r="D58" s="9"/>
      <c r="E58" s="6">
        <v>4000</v>
      </c>
      <c r="F58" s="5">
        <f>E58</f>
        <v>4000</v>
      </c>
      <c r="G58" s="9"/>
      <c r="H58" s="6">
        <v>2800</v>
      </c>
      <c r="I58" s="6">
        <f>H58</f>
        <v>2800</v>
      </c>
      <c r="J58" s="9"/>
      <c r="K58" s="6">
        <v>2000</v>
      </c>
      <c r="L58" s="5">
        <f>K58</f>
        <v>2000</v>
      </c>
    </row>
    <row r="59" spans="1:16" x14ac:dyDescent="0.25">
      <c r="A59" t="str">
        <f>A31</f>
        <v>Housing and meals</v>
      </c>
      <c r="B59" s="6">
        <v>1344</v>
      </c>
      <c r="C59" s="6">
        <v>3779</v>
      </c>
      <c r="D59" s="9"/>
      <c r="E59" s="6">
        <f t="shared" ref="E59:F62" si="28">B59</f>
        <v>1344</v>
      </c>
      <c r="F59" s="6">
        <f t="shared" si="28"/>
        <v>3779</v>
      </c>
      <c r="G59" s="9"/>
      <c r="H59" s="6">
        <f t="shared" ref="H59:I62" si="29">B59</f>
        <v>1344</v>
      </c>
      <c r="I59" s="6">
        <f t="shared" si="29"/>
        <v>3779</v>
      </c>
      <c r="J59" s="9"/>
      <c r="K59" s="6">
        <f>B59*0</f>
        <v>0</v>
      </c>
      <c r="L59" s="6">
        <f>C59*0</f>
        <v>0</v>
      </c>
    </row>
    <row r="60" spans="1:16" x14ac:dyDescent="0.25">
      <c r="A60" t="str">
        <f>A32</f>
        <v>Books and supplies</v>
      </c>
      <c r="B60" s="6">
        <f>B6</f>
        <v>650</v>
      </c>
      <c r="C60" s="6">
        <f>B60</f>
        <v>650</v>
      </c>
      <c r="D60" s="9"/>
      <c r="E60" s="6">
        <f t="shared" si="28"/>
        <v>650</v>
      </c>
      <c r="F60" s="6">
        <f t="shared" si="28"/>
        <v>650</v>
      </c>
      <c r="G60" s="9"/>
      <c r="H60" s="6">
        <f t="shared" si="29"/>
        <v>650</v>
      </c>
      <c r="I60" s="6">
        <f t="shared" si="29"/>
        <v>650</v>
      </c>
      <c r="J60" s="9"/>
      <c r="K60" s="6">
        <f>B60</f>
        <v>650</v>
      </c>
      <c r="L60" s="6">
        <f>C60</f>
        <v>650</v>
      </c>
    </row>
    <row r="61" spans="1:16" x14ac:dyDescent="0.25">
      <c r="A61" t="str">
        <f>A33</f>
        <v>Personal</v>
      </c>
      <c r="B61" s="6">
        <f>B7</f>
        <v>833</v>
      </c>
      <c r="C61" s="6">
        <f>C7</f>
        <v>833</v>
      </c>
      <c r="D61" s="9"/>
      <c r="E61" s="6">
        <f t="shared" si="28"/>
        <v>833</v>
      </c>
      <c r="F61" s="6">
        <f t="shared" si="28"/>
        <v>833</v>
      </c>
      <c r="G61" s="9"/>
      <c r="H61" s="6">
        <f t="shared" si="29"/>
        <v>833</v>
      </c>
      <c r="I61" s="6">
        <f t="shared" si="29"/>
        <v>833</v>
      </c>
      <c r="J61" s="9"/>
      <c r="K61" s="6">
        <f>B61*0</f>
        <v>0</v>
      </c>
      <c r="L61" s="6">
        <f>C61*0</f>
        <v>0</v>
      </c>
    </row>
    <row r="62" spans="1:16" x14ac:dyDescent="0.25">
      <c r="A62" t="str">
        <f>A34</f>
        <v>Travel</v>
      </c>
      <c r="B62" s="6">
        <v>1142</v>
      </c>
      <c r="C62" s="6">
        <v>1142</v>
      </c>
      <c r="D62" s="9"/>
      <c r="E62" s="6">
        <f t="shared" si="28"/>
        <v>1142</v>
      </c>
      <c r="F62" s="6">
        <f t="shared" si="28"/>
        <v>1142</v>
      </c>
      <c r="G62" s="9"/>
      <c r="H62" s="6">
        <f t="shared" si="29"/>
        <v>1142</v>
      </c>
      <c r="I62" s="6">
        <f t="shared" si="29"/>
        <v>1142</v>
      </c>
      <c r="J62" s="9"/>
      <c r="K62" s="6">
        <f>B62</f>
        <v>1142</v>
      </c>
      <c r="L62" s="6">
        <f>C62</f>
        <v>1142</v>
      </c>
    </row>
    <row r="63" spans="1:16" ht="15.75" thickBot="1" x14ac:dyDescent="0.3">
      <c r="A63" t="s">
        <v>74</v>
      </c>
      <c r="B63" s="1">
        <v>26</v>
      </c>
      <c r="C63" s="7">
        <v>26</v>
      </c>
      <c r="D63" s="21"/>
      <c r="E63" s="7">
        <f>B63</f>
        <v>26</v>
      </c>
      <c r="F63" s="7">
        <v>26</v>
      </c>
      <c r="G63" s="21"/>
      <c r="H63" s="7">
        <f>B63</f>
        <v>26</v>
      </c>
      <c r="I63" s="7">
        <v>26</v>
      </c>
      <c r="J63" s="21"/>
      <c r="K63" s="7"/>
      <c r="L63" s="7"/>
    </row>
    <row r="64" spans="1:16" ht="15.75" thickTop="1" x14ac:dyDescent="0.25">
      <c r="A64" t="str">
        <f>A36</f>
        <v>Resident Total</v>
      </c>
      <c r="B64" s="18">
        <f>SUM(B58:B63)</f>
        <v>8795</v>
      </c>
      <c r="C64" s="18">
        <f>SUM(C58:C63)</f>
        <v>11230</v>
      </c>
      <c r="E64" s="18">
        <f>SUM(E58:E63)</f>
        <v>7995</v>
      </c>
      <c r="F64" s="18">
        <f>SUM(F58:F63)</f>
        <v>10430</v>
      </c>
      <c r="G64" s="9"/>
      <c r="H64" s="18">
        <f>SUM(H58:H63)</f>
        <v>6795</v>
      </c>
      <c r="I64" s="18">
        <f>SUM(I58:I63)</f>
        <v>9230</v>
      </c>
      <c r="J64" s="9"/>
      <c r="K64" s="18">
        <f>SUM(K58:K63)</f>
        <v>3792</v>
      </c>
      <c r="L64" s="18">
        <f>SUM(L58:L63)</f>
        <v>3792</v>
      </c>
    </row>
    <row r="65" spans="1:12" ht="15.75" thickBot="1" x14ac:dyDescent="0.3">
      <c r="A65" t="str">
        <f>A37</f>
        <v>Non-Res Fee</v>
      </c>
      <c r="B65" s="8">
        <v>0</v>
      </c>
      <c r="C65" s="8">
        <v>0</v>
      </c>
      <c r="D65" s="9"/>
      <c r="E65" s="8">
        <v>0</v>
      </c>
      <c r="F65" s="8">
        <v>0</v>
      </c>
      <c r="G65" s="9"/>
      <c r="H65" s="8">
        <v>0</v>
      </c>
      <c r="I65" s="8">
        <v>0</v>
      </c>
      <c r="J65" s="9"/>
      <c r="K65" s="8">
        <v>0</v>
      </c>
      <c r="L65" s="12">
        <v>0</v>
      </c>
    </row>
    <row r="66" spans="1:12" ht="15.75" thickTop="1" x14ac:dyDescent="0.25">
      <c r="A66" t="str">
        <f>A38</f>
        <v>Non-Res Total</v>
      </c>
      <c r="B66" s="18">
        <f>B64+B65</f>
        <v>8795</v>
      </c>
      <c r="C66" s="18">
        <f>C64+C65</f>
        <v>11230</v>
      </c>
      <c r="E66" s="18">
        <f>E64+E65</f>
        <v>7995</v>
      </c>
      <c r="F66" s="18">
        <f>F64+F65</f>
        <v>10430</v>
      </c>
      <c r="G66" s="9"/>
      <c r="H66" s="17">
        <f>H64+H65</f>
        <v>6795</v>
      </c>
      <c r="I66" s="17">
        <f>I64+I65</f>
        <v>9230</v>
      </c>
      <c r="J66" s="9"/>
      <c r="K66" s="17">
        <f>K64+K65</f>
        <v>3792</v>
      </c>
      <c r="L66" s="17">
        <f>L64+L65</f>
        <v>3792</v>
      </c>
    </row>
    <row r="68" spans="1:12" x14ac:dyDescent="0.25">
      <c r="A68" s="13" t="s">
        <v>82</v>
      </c>
      <c r="B68" s="55" t="s">
        <v>33</v>
      </c>
      <c r="C68" s="54"/>
      <c r="D68" s="38"/>
      <c r="E68" s="54" t="s">
        <v>34</v>
      </c>
      <c r="F68" s="54"/>
      <c r="G68" s="38"/>
      <c r="H68" s="54" t="s">
        <v>35</v>
      </c>
      <c r="I68" s="54"/>
      <c r="J68" s="38"/>
      <c r="K68" s="54" t="s">
        <v>36</v>
      </c>
      <c r="L68" s="54"/>
    </row>
    <row r="69" spans="1:12" x14ac:dyDescent="0.25">
      <c r="B69" s="14" t="str">
        <f>B57</f>
        <v>W/Parent</v>
      </c>
      <c r="C69" s="14" t="str">
        <f>C57</f>
        <v>off campus</v>
      </c>
      <c r="D69" s="11"/>
      <c r="E69" s="14" t="str">
        <f>E57</f>
        <v>W/ parent</v>
      </c>
      <c r="F69" s="14" t="str">
        <f>F57</f>
        <v>off campus</v>
      </c>
      <c r="G69" s="11"/>
      <c r="H69" s="14" t="str">
        <f>H57</f>
        <v>w/parent</v>
      </c>
      <c r="I69" s="14" t="str">
        <f>I57</f>
        <v>off campus</v>
      </c>
      <c r="J69" s="11"/>
      <c r="K69" s="14" t="str">
        <f>K57</f>
        <v>w/parent</v>
      </c>
      <c r="L69" s="14" t="str">
        <f>L57</f>
        <v>Off Campus</v>
      </c>
    </row>
    <row r="70" spans="1:12" x14ac:dyDescent="0.25">
      <c r="A70" t="str">
        <f>A58</f>
        <v>Tuition &amp; Fees</v>
      </c>
      <c r="B70" s="5">
        <v>4500</v>
      </c>
      <c r="C70" s="5">
        <f>B70</f>
        <v>4500</v>
      </c>
      <c r="D70" s="9"/>
      <c r="E70" s="6">
        <v>4000</v>
      </c>
      <c r="F70" s="5">
        <f>E70</f>
        <v>4000</v>
      </c>
      <c r="G70" s="9"/>
      <c r="H70" s="6">
        <v>3000</v>
      </c>
      <c r="I70" s="6">
        <f>H70</f>
        <v>3000</v>
      </c>
      <c r="J70" s="9"/>
      <c r="K70" s="6">
        <v>2000</v>
      </c>
      <c r="L70" s="5">
        <f>K70</f>
        <v>2000</v>
      </c>
    </row>
    <row r="71" spans="1:12" x14ac:dyDescent="0.25">
      <c r="A71" t="str">
        <f>A59</f>
        <v>Housing and meals</v>
      </c>
      <c r="B71" s="6">
        <v>1344</v>
      </c>
      <c r="C71" s="6">
        <v>3779</v>
      </c>
      <c r="D71" s="9"/>
      <c r="E71" s="6">
        <f t="shared" ref="E71:F74" si="30">B71</f>
        <v>1344</v>
      </c>
      <c r="F71" s="6">
        <f t="shared" si="30"/>
        <v>3779</v>
      </c>
      <c r="G71" s="9"/>
      <c r="H71" s="6">
        <f t="shared" ref="H71:I74" si="31">B71</f>
        <v>1344</v>
      </c>
      <c r="I71" s="6">
        <f t="shared" si="31"/>
        <v>3779</v>
      </c>
      <c r="J71" s="9"/>
      <c r="K71" s="6">
        <f>B71*0</f>
        <v>0</v>
      </c>
      <c r="L71" s="6">
        <f>C71*0</f>
        <v>0</v>
      </c>
    </row>
    <row r="72" spans="1:12" x14ac:dyDescent="0.25">
      <c r="A72" t="str">
        <f>A60</f>
        <v>Books and supplies</v>
      </c>
      <c r="B72" s="6">
        <f>B19</f>
        <v>650</v>
      </c>
      <c r="C72" s="6">
        <f>B72</f>
        <v>650</v>
      </c>
      <c r="D72" s="9"/>
      <c r="E72" s="6">
        <f t="shared" si="30"/>
        <v>650</v>
      </c>
      <c r="F72" s="6">
        <f t="shared" si="30"/>
        <v>650</v>
      </c>
      <c r="G72" s="9"/>
      <c r="H72" s="6">
        <f t="shared" si="31"/>
        <v>650</v>
      </c>
      <c r="I72" s="6">
        <f t="shared" si="31"/>
        <v>650</v>
      </c>
      <c r="J72" s="9"/>
      <c r="K72" s="6">
        <f>B72</f>
        <v>650</v>
      </c>
      <c r="L72" s="6">
        <f>C72</f>
        <v>650</v>
      </c>
    </row>
    <row r="73" spans="1:12" x14ac:dyDescent="0.25">
      <c r="A73" t="str">
        <f>A61</f>
        <v>Personal</v>
      </c>
      <c r="B73" s="6">
        <f>B20</f>
        <v>833</v>
      </c>
      <c r="C73" s="6">
        <f>C20</f>
        <v>833</v>
      </c>
      <c r="D73" s="9"/>
      <c r="E73" s="6">
        <f t="shared" si="30"/>
        <v>833</v>
      </c>
      <c r="F73" s="6">
        <f t="shared" si="30"/>
        <v>833</v>
      </c>
      <c r="G73" s="9"/>
      <c r="H73" s="6">
        <f t="shared" si="31"/>
        <v>833</v>
      </c>
      <c r="I73" s="6">
        <f t="shared" si="31"/>
        <v>833</v>
      </c>
      <c r="J73" s="9"/>
      <c r="K73" s="6">
        <f>B73*0</f>
        <v>0</v>
      </c>
      <c r="L73" s="6">
        <f>C73*0</f>
        <v>0</v>
      </c>
    </row>
    <row r="74" spans="1:12" x14ac:dyDescent="0.25">
      <c r="A74" t="str">
        <f>A62</f>
        <v>Travel</v>
      </c>
      <c r="B74" s="6">
        <v>1142</v>
      </c>
      <c r="C74" s="6">
        <f>C21</f>
        <v>1142</v>
      </c>
      <c r="D74" s="9"/>
      <c r="E74" s="6">
        <f t="shared" si="30"/>
        <v>1142</v>
      </c>
      <c r="F74" s="6">
        <f t="shared" si="30"/>
        <v>1142</v>
      </c>
      <c r="G74" s="9"/>
      <c r="H74" s="6">
        <f t="shared" si="31"/>
        <v>1142</v>
      </c>
      <c r="I74" s="6">
        <f t="shared" si="31"/>
        <v>1142</v>
      </c>
      <c r="J74" s="9"/>
      <c r="K74" s="6">
        <f>B74</f>
        <v>1142</v>
      </c>
      <c r="L74" s="6">
        <f>C74</f>
        <v>1142</v>
      </c>
    </row>
    <row r="75" spans="1:12" ht="15.75" thickBot="1" x14ac:dyDescent="0.3">
      <c r="A75" t="s">
        <v>74</v>
      </c>
      <c r="B75" s="1">
        <v>26</v>
      </c>
      <c r="C75" s="7">
        <v>26</v>
      </c>
      <c r="D75" s="21"/>
      <c r="E75" s="7">
        <f>B75</f>
        <v>26</v>
      </c>
      <c r="F75" s="7">
        <v>26</v>
      </c>
      <c r="G75" s="21"/>
      <c r="H75" s="7">
        <f>B75</f>
        <v>26</v>
      </c>
      <c r="I75" s="7">
        <v>26</v>
      </c>
      <c r="J75" s="21"/>
      <c r="K75" s="7"/>
      <c r="L75" s="7"/>
    </row>
    <row r="76" spans="1:12" ht="15.75" thickTop="1" x14ac:dyDescent="0.25">
      <c r="A76" t="str">
        <f>A64</f>
        <v>Resident Total</v>
      </c>
      <c r="B76" s="18">
        <f>SUM(B70:B75)</f>
        <v>8495</v>
      </c>
      <c r="C76" s="18">
        <f>SUM(C70:C75)</f>
        <v>10930</v>
      </c>
      <c r="E76" s="18">
        <f>SUM(E70:E75)</f>
        <v>7995</v>
      </c>
      <c r="F76" s="18">
        <f>SUM(F70:F75)</f>
        <v>10430</v>
      </c>
      <c r="G76" s="9"/>
      <c r="H76" s="18">
        <f>SUM(H70:H75)</f>
        <v>6995</v>
      </c>
      <c r="I76" s="18">
        <f>SUM(I70:I75)</f>
        <v>9430</v>
      </c>
      <c r="J76" s="9"/>
      <c r="K76" s="18">
        <f>SUM(K70:K75)</f>
        <v>3792</v>
      </c>
      <c r="L76" s="18">
        <f>SUM(L70:L75)</f>
        <v>3792</v>
      </c>
    </row>
    <row r="77" spans="1:12" ht="15.75" thickBot="1" x14ac:dyDescent="0.3">
      <c r="A77" t="str">
        <f>A65</f>
        <v>Non-Res Fee</v>
      </c>
      <c r="B77" s="8">
        <v>0</v>
      </c>
      <c r="C77" s="8">
        <v>0</v>
      </c>
      <c r="D77" s="9"/>
      <c r="E77" s="8">
        <v>0</v>
      </c>
      <c r="F77" s="8">
        <v>0</v>
      </c>
      <c r="G77" s="9"/>
      <c r="H77" s="8">
        <v>0</v>
      </c>
      <c r="I77" s="8">
        <v>0</v>
      </c>
      <c r="J77" s="9"/>
      <c r="K77" s="8">
        <v>0</v>
      </c>
      <c r="L77" s="12">
        <v>0</v>
      </c>
    </row>
    <row r="78" spans="1:12" ht="15.75" thickTop="1" x14ac:dyDescent="0.25">
      <c r="A78" t="str">
        <f>A66</f>
        <v>Non-Res Total</v>
      </c>
      <c r="B78" s="18">
        <f>B76+B77</f>
        <v>8495</v>
      </c>
      <c r="C78" s="18">
        <f>C76+C77</f>
        <v>10930</v>
      </c>
      <c r="E78" s="18">
        <f>E76+E77</f>
        <v>7995</v>
      </c>
      <c r="F78" s="18">
        <f>F76+F77</f>
        <v>10430</v>
      </c>
      <c r="G78" s="9"/>
      <c r="H78" s="17">
        <f>H76+H77</f>
        <v>6995</v>
      </c>
      <c r="I78" s="17">
        <f>I76+I77</f>
        <v>9430</v>
      </c>
      <c r="J78" s="9"/>
      <c r="K78" s="17">
        <f>K76+K77</f>
        <v>3792</v>
      </c>
      <c r="L78" s="17">
        <f>L76+L77</f>
        <v>3792</v>
      </c>
    </row>
    <row r="80" spans="1:12" x14ac:dyDescent="0.25">
      <c r="A80" s="13" t="s">
        <v>51</v>
      </c>
      <c r="B80" s="55" t="s">
        <v>38</v>
      </c>
      <c r="C80" s="54"/>
      <c r="D80" s="38"/>
      <c r="E80" s="54" t="s">
        <v>41</v>
      </c>
      <c r="F80" s="54"/>
      <c r="G80" s="38"/>
      <c r="H80" s="54" t="s">
        <v>39</v>
      </c>
      <c r="I80" s="54"/>
      <c r="J80" s="38"/>
      <c r="K80" s="54" t="s">
        <v>40</v>
      </c>
      <c r="L80" s="54"/>
    </row>
    <row r="81" spans="1:12" x14ac:dyDescent="0.25">
      <c r="B81" s="14" t="s">
        <v>13</v>
      </c>
      <c r="C81" s="14" t="s">
        <v>15</v>
      </c>
      <c r="D81" s="11"/>
      <c r="E81" s="14" t="s">
        <v>13</v>
      </c>
      <c r="F81" s="14" t="s">
        <v>15</v>
      </c>
      <c r="G81" s="11"/>
      <c r="H81" s="14" t="s">
        <v>13</v>
      </c>
      <c r="I81" s="14" t="s">
        <v>15</v>
      </c>
      <c r="J81" s="11"/>
      <c r="K81" s="14" t="s">
        <v>13</v>
      </c>
      <c r="L81" s="14" t="s">
        <v>15</v>
      </c>
    </row>
    <row r="82" spans="1:12" x14ac:dyDescent="0.25">
      <c r="A82" t="s">
        <v>1</v>
      </c>
      <c r="B82" s="5">
        <v>2195</v>
      </c>
      <c r="C82" s="5">
        <f>B82</f>
        <v>2195</v>
      </c>
      <c r="D82" s="9"/>
      <c r="E82" s="6">
        <v>1829</v>
      </c>
      <c r="F82" s="5">
        <f>E82</f>
        <v>1829</v>
      </c>
      <c r="G82" s="9"/>
      <c r="H82" s="6">
        <v>1098</v>
      </c>
      <c r="I82" s="6">
        <f>H82</f>
        <v>1098</v>
      </c>
      <c r="J82" s="9"/>
      <c r="K82" s="6">
        <v>732</v>
      </c>
      <c r="L82" s="5">
        <f>K82</f>
        <v>732</v>
      </c>
    </row>
    <row r="83" spans="1:12" x14ac:dyDescent="0.25">
      <c r="A83" t="s">
        <v>57</v>
      </c>
      <c r="B83" s="6">
        <v>1344</v>
      </c>
      <c r="C83" s="6">
        <v>3779</v>
      </c>
      <c r="D83" s="9"/>
      <c r="E83" s="6">
        <f t="shared" ref="E83:F87" si="32">B83</f>
        <v>1344</v>
      </c>
      <c r="F83" s="6">
        <f t="shared" si="32"/>
        <v>3779</v>
      </c>
      <c r="G83" s="9"/>
      <c r="H83" s="6">
        <f t="shared" ref="H83:I87" si="33">B83</f>
        <v>1344</v>
      </c>
      <c r="I83" s="6">
        <f t="shared" si="33"/>
        <v>3779</v>
      </c>
      <c r="J83" s="9"/>
      <c r="K83" s="6">
        <f>B83*0</f>
        <v>0</v>
      </c>
      <c r="L83" s="6">
        <f>C83*0</f>
        <v>0</v>
      </c>
    </row>
    <row r="84" spans="1:12" x14ac:dyDescent="0.25">
      <c r="A84" t="s">
        <v>58</v>
      </c>
      <c r="B84" s="6">
        <v>650</v>
      </c>
      <c r="C84" s="6">
        <f>B84</f>
        <v>650</v>
      </c>
      <c r="D84" s="9"/>
      <c r="E84" s="6">
        <f t="shared" si="32"/>
        <v>650</v>
      </c>
      <c r="F84" s="6">
        <f t="shared" si="32"/>
        <v>650</v>
      </c>
      <c r="G84" s="9"/>
      <c r="H84" s="6">
        <f t="shared" si="33"/>
        <v>650</v>
      </c>
      <c r="I84" s="6">
        <f t="shared" si="33"/>
        <v>650</v>
      </c>
      <c r="J84" s="9"/>
      <c r="K84" s="6">
        <f>B84</f>
        <v>650</v>
      </c>
      <c r="L84" s="6">
        <f>C84</f>
        <v>650</v>
      </c>
    </row>
    <row r="85" spans="1:12" x14ac:dyDescent="0.25">
      <c r="A85" t="s">
        <v>3</v>
      </c>
      <c r="B85" s="6">
        <v>833</v>
      </c>
      <c r="C85" s="6">
        <v>833</v>
      </c>
      <c r="D85" s="9"/>
      <c r="E85" s="6">
        <f t="shared" si="32"/>
        <v>833</v>
      </c>
      <c r="F85" s="6">
        <f t="shared" si="32"/>
        <v>833</v>
      </c>
      <c r="G85" s="9"/>
      <c r="H85" s="6">
        <f t="shared" si="33"/>
        <v>833</v>
      </c>
      <c r="I85" s="6">
        <f t="shared" si="33"/>
        <v>833</v>
      </c>
      <c r="J85" s="9"/>
      <c r="K85" s="6">
        <f>B85*0</f>
        <v>0</v>
      </c>
      <c r="L85" s="6">
        <f>C85*0</f>
        <v>0</v>
      </c>
    </row>
    <row r="86" spans="1:12" x14ac:dyDescent="0.25">
      <c r="A86" t="s">
        <v>2</v>
      </c>
      <c r="B86" s="6">
        <v>1142</v>
      </c>
      <c r="C86" s="6">
        <v>1142</v>
      </c>
      <c r="D86" s="9"/>
      <c r="E86" s="6">
        <f t="shared" si="32"/>
        <v>1142</v>
      </c>
      <c r="F86" s="6">
        <f t="shared" si="32"/>
        <v>1142</v>
      </c>
      <c r="G86" s="9"/>
      <c r="H86" s="6">
        <f t="shared" si="33"/>
        <v>1142</v>
      </c>
      <c r="I86" s="6">
        <f t="shared" si="33"/>
        <v>1142</v>
      </c>
      <c r="J86" s="9"/>
      <c r="K86" s="6">
        <f>B86</f>
        <v>1142</v>
      </c>
      <c r="L86" s="6">
        <f>C86</f>
        <v>1142</v>
      </c>
    </row>
    <row r="87" spans="1:12" ht="15.75" thickBot="1" x14ac:dyDescent="0.3">
      <c r="A87" t="s">
        <v>74</v>
      </c>
      <c r="B87" s="1">
        <v>26</v>
      </c>
      <c r="C87" s="7">
        <v>26</v>
      </c>
      <c r="D87" s="21"/>
      <c r="E87" s="7">
        <f t="shared" si="32"/>
        <v>26</v>
      </c>
      <c r="F87" s="7">
        <f t="shared" si="32"/>
        <v>26</v>
      </c>
      <c r="G87" s="21"/>
      <c r="H87" s="7">
        <f t="shared" si="33"/>
        <v>26</v>
      </c>
      <c r="I87" s="7">
        <f t="shared" si="33"/>
        <v>26</v>
      </c>
      <c r="J87" s="21"/>
      <c r="K87" s="7"/>
      <c r="L87" s="7"/>
    </row>
    <row r="88" spans="1:12" ht="15.75" thickTop="1" x14ac:dyDescent="0.25">
      <c r="A88" t="s">
        <v>4</v>
      </c>
      <c r="B88" s="18">
        <f>SUM(B82:B87)</f>
        <v>6190</v>
      </c>
      <c r="C88" s="18">
        <f>SUM(C82:C87)</f>
        <v>8625</v>
      </c>
      <c r="E88" s="18">
        <f>SUM(E82:E87)</f>
        <v>5824</v>
      </c>
      <c r="F88" s="18">
        <f>SUM(F82:F87)</f>
        <v>8259</v>
      </c>
      <c r="G88" s="9"/>
      <c r="H88" s="18">
        <f>SUM(H82:H87)</f>
        <v>5093</v>
      </c>
      <c r="I88" s="18">
        <f>SUM(I82:I87)</f>
        <v>7528</v>
      </c>
      <c r="J88" s="9"/>
      <c r="K88" s="18">
        <f>SUM(K82:K87)</f>
        <v>2524</v>
      </c>
      <c r="L88" s="18">
        <f>SUM(L82:L87)</f>
        <v>2524</v>
      </c>
    </row>
  </sheetData>
  <mergeCells count="28">
    <mergeCell ref="B2:D2"/>
    <mergeCell ref="F2:H2"/>
    <mergeCell ref="J2:L2"/>
    <mergeCell ref="N2:P2"/>
    <mergeCell ref="B15:D15"/>
    <mergeCell ref="F15:H15"/>
    <mergeCell ref="J15:L15"/>
    <mergeCell ref="N15:P15"/>
    <mergeCell ref="B28:D28"/>
    <mergeCell ref="F28:H28"/>
    <mergeCell ref="J28:L28"/>
    <mergeCell ref="N28:P28"/>
    <mergeCell ref="B56:C56"/>
    <mergeCell ref="E56:F56"/>
    <mergeCell ref="H56:I56"/>
    <mergeCell ref="K56:L56"/>
    <mergeCell ref="B44:D44"/>
    <mergeCell ref="F44:H44"/>
    <mergeCell ref="J44:L44"/>
    <mergeCell ref="N44:P44"/>
    <mergeCell ref="B80:C80"/>
    <mergeCell ref="E80:F80"/>
    <mergeCell ref="H80:I80"/>
    <mergeCell ref="K80:L80"/>
    <mergeCell ref="B68:C68"/>
    <mergeCell ref="E68:F68"/>
    <mergeCell ref="H68:I68"/>
    <mergeCell ref="K68:L68"/>
  </mergeCells>
  <pageMargins left="0.7" right="0.7" top="0.75" bottom="0.75" header="0.3" footer="0.3"/>
  <pageSetup scale="75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70"/>
  <sheetViews>
    <sheetView view="pageLayout" zoomScaleNormal="100" workbookViewId="0">
      <selection activeCell="P8" sqref="P8"/>
    </sheetView>
  </sheetViews>
  <sheetFormatPr defaultColWidth="9.140625" defaultRowHeight="15" x14ac:dyDescent="0.25"/>
  <cols>
    <col min="1" max="1" width="15.42578125" bestFit="1" customWidth="1"/>
    <col min="2" max="2" width="9.140625" customWidth="1"/>
    <col min="3" max="3" width="10.140625" bestFit="1" customWidth="1"/>
    <col min="4" max="4" width="1.5703125" customWidth="1"/>
    <col min="5" max="5" width="8.5703125" bestFit="1" customWidth="1"/>
    <col min="6" max="6" width="9.140625" customWidth="1"/>
    <col min="7" max="7" width="1.5703125" customWidth="1"/>
    <col min="8" max="8" width="9.140625" customWidth="1"/>
    <col min="9" max="9" width="10.140625" bestFit="1" customWidth="1"/>
    <col min="10" max="10" width="1.5703125" customWidth="1"/>
    <col min="11" max="11" width="9.140625" customWidth="1"/>
    <col min="12" max="12" width="9" customWidth="1"/>
    <col min="13" max="13" width="1.5703125" customWidth="1"/>
    <col min="14" max="14" width="5.5703125" customWidth="1"/>
    <col min="15" max="15" width="9.5703125" bestFit="1" customWidth="1"/>
    <col min="16" max="16" width="9.140625" customWidth="1"/>
  </cols>
  <sheetData>
    <row r="1" spans="1:16" x14ac:dyDescent="0.25">
      <c r="A1" s="13" t="s">
        <v>7</v>
      </c>
      <c r="B1" s="55" t="s">
        <v>31</v>
      </c>
      <c r="C1" s="54"/>
      <c r="D1" s="39"/>
      <c r="E1" s="54" t="s">
        <v>30</v>
      </c>
      <c r="F1" s="54"/>
      <c r="G1" s="39"/>
      <c r="H1" s="54" t="s">
        <v>29</v>
      </c>
      <c r="I1" s="54"/>
      <c r="K1" s="54" t="s">
        <v>28</v>
      </c>
      <c r="L1" s="54"/>
      <c r="O1" s="38"/>
      <c r="P1" s="38"/>
    </row>
    <row r="2" spans="1:16" x14ac:dyDescent="0.25">
      <c r="B2" s="14" t="s">
        <v>13</v>
      </c>
      <c r="C2" s="14" t="s">
        <v>15</v>
      </c>
      <c r="D2" s="11"/>
      <c r="E2" s="14" t="s">
        <v>13</v>
      </c>
      <c r="F2" s="14" t="s">
        <v>15</v>
      </c>
      <c r="G2" s="11"/>
      <c r="H2" s="14" t="s">
        <v>13</v>
      </c>
      <c r="I2" s="14" t="s">
        <v>15</v>
      </c>
      <c r="J2" s="11"/>
      <c r="K2" s="14" t="s">
        <v>13</v>
      </c>
      <c r="L2" s="14" t="s">
        <v>15</v>
      </c>
    </row>
    <row r="3" spans="1:16" x14ac:dyDescent="0.25">
      <c r="A3" t="s">
        <v>1</v>
      </c>
      <c r="B3" s="3">
        <v>9600</v>
      </c>
      <c r="C3" s="5">
        <f>B3</f>
        <v>9600</v>
      </c>
      <c r="D3" s="9"/>
      <c r="E3" s="5">
        <v>8000</v>
      </c>
      <c r="F3" s="5">
        <f>E3</f>
        <v>8000</v>
      </c>
      <c r="G3" s="9"/>
      <c r="H3" s="6">
        <v>5600</v>
      </c>
      <c r="I3" s="6">
        <f>H3</f>
        <v>5600</v>
      </c>
      <c r="J3" s="9"/>
      <c r="K3" s="6">
        <v>4000</v>
      </c>
      <c r="L3" s="5">
        <f>K3</f>
        <v>4000</v>
      </c>
    </row>
    <row r="4" spans="1:16" x14ac:dyDescent="0.25">
      <c r="A4" t="s">
        <v>57</v>
      </c>
      <c r="B4" s="32">
        <f>'2526-UG_Gr_PharmD'!B4</f>
        <v>4297</v>
      </c>
      <c r="C4" s="31">
        <v>12085</v>
      </c>
      <c r="D4" s="9"/>
      <c r="E4" s="6">
        <f t="shared" ref="E4:F7" si="0">B4</f>
        <v>4297</v>
      </c>
      <c r="F4" s="6">
        <f t="shared" si="0"/>
        <v>12085</v>
      </c>
      <c r="G4" s="9"/>
      <c r="H4" s="6">
        <f t="shared" ref="H4:I7" si="1">B4</f>
        <v>4297</v>
      </c>
      <c r="I4" s="6">
        <f t="shared" si="1"/>
        <v>12085</v>
      </c>
      <c r="J4" s="9"/>
      <c r="K4" s="6">
        <f>B4*0</f>
        <v>0</v>
      </c>
      <c r="L4" s="6">
        <f>C4*0</f>
        <v>0</v>
      </c>
    </row>
    <row r="5" spans="1:16" x14ac:dyDescent="0.25">
      <c r="A5" t="s">
        <v>58</v>
      </c>
      <c r="B5" s="32">
        <f>'2526-UG_Gr_PharmD'!B5</f>
        <v>1385</v>
      </c>
      <c r="C5" s="31">
        <f>B5</f>
        <v>1385</v>
      </c>
      <c r="D5" s="9"/>
      <c r="E5" s="6">
        <f t="shared" si="0"/>
        <v>1385</v>
      </c>
      <c r="F5" s="6">
        <f t="shared" si="0"/>
        <v>1385</v>
      </c>
      <c r="G5" s="9"/>
      <c r="H5" s="6">
        <f t="shared" si="1"/>
        <v>1385</v>
      </c>
      <c r="I5" s="6">
        <f t="shared" si="1"/>
        <v>1385</v>
      </c>
      <c r="J5" s="9"/>
      <c r="K5" s="6">
        <f>B5*0.5</f>
        <v>692.5</v>
      </c>
      <c r="L5" s="6">
        <f>C5*0.5</f>
        <v>692.5</v>
      </c>
    </row>
    <row r="6" spans="1:16" x14ac:dyDescent="0.25">
      <c r="A6" t="s">
        <v>3</v>
      </c>
      <c r="B6" s="32">
        <f>'2526-UG_Gr_PharmD'!B6</f>
        <v>2665</v>
      </c>
      <c r="C6" s="31">
        <f>B6</f>
        <v>2665</v>
      </c>
      <c r="D6" s="9"/>
      <c r="E6" s="6">
        <f t="shared" si="0"/>
        <v>2665</v>
      </c>
      <c r="F6" s="6">
        <f t="shared" si="0"/>
        <v>2665</v>
      </c>
      <c r="G6" s="9"/>
      <c r="H6" s="6">
        <f t="shared" si="1"/>
        <v>2665</v>
      </c>
      <c r="I6" s="6">
        <f t="shared" si="1"/>
        <v>2665</v>
      </c>
      <c r="J6" s="9"/>
      <c r="K6" s="6">
        <f>B6*0</f>
        <v>0</v>
      </c>
      <c r="L6" s="6">
        <f>C6*0</f>
        <v>0</v>
      </c>
    </row>
    <row r="7" spans="1:16" x14ac:dyDescent="0.25">
      <c r="A7" t="s">
        <v>2</v>
      </c>
      <c r="B7" s="4">
        <v>3650</v>
      </c>
      <c r="C7" s="6">
        <v>3650</v>
      </c>
      <c r="D7" s="9"/>
      <c r="E7" s="6">
        <f t="shared" si="0"/>
        <v>3650</v>
      </c>
      <c r="F7" s="6">
        <f t="shared" si="0"/>
        <v>3650</v>
      </c>
      <c r="G7" s="9"/>
      <c r="H7" s="6">
        <f t="shared" si="1"/>
        <v>3650</v>
      </c>
      <c r="I7" s="6">
        <f t="shared" si="1"/>
        <v>3650</v>
      </c>
      <c r="J7" s="9"/>
      <c r="K7" s="6">
        <f>B7</f>
        <v>3650</v>
      </c>
      <c r="L7" s="6">
        <f>C7</f>
        <v>3650</v>
      </c>
    </row>
    <row r="8" spans="1:16" ht="18.75" customHeight="1" thickBot="1" x14ac:dyDescent="0.3">
      <c r="A8" t="s">
        <v>74</v>
      </c>
      <c r="B8" s="1">
        <v>52</v>
      </c>
      <c r="C8" s="7">
        <v>52</v>
      </c>
      <c r="E8" s="7">
        <v>52</v>
      </c>
      <c r="F8" s="7">
        <v>52</v>
      </c>
      <c r="H8" s="7">
        <v>52</v>
      </c>
      <c r="I8" s="7">
        <v>52</v>
      </c>
      <c r="K8" s="7"/>
      <c r="L8" s="7"/>
    </row>
    <row r="9" spans="1:16" ht="15.75" thickTop="1" x14ac:dyDescent="0.25">
      <c r="A9" t="s">
        <v>4</v>
      </c>
      <c r="B9" s="19">
        <f>SUM(B3:B8)</f>
        <v>21649</v>
      </c>
      <c r="C9" s="17">
        <f>SUM(C3:C8)</f>
        <v>29437</v>
      </c>
      <c r="E9" s="17">
        <f>SUM(E3:E8)</f>
        <v>20049</v>
      </c>
      <c r="F9" s="17">
        <f>SUM(F3:F8)</f>
        <v>27837</v>
      </c>
      <c r="G9" s="9"/>
      <c r="H9" s="17">
        <f>SUM(H3:H8)</f>
        <v>17649</v>
      </c>
      <c r="I9" s="17">
        <f>SUM(I3:I8)</f>
        <v>25437</v>
      </c>
      <c r="J9" s="9"/>
      <c r="K9" s="17">
        <f>SUM(K3:K8)</f>
        <v>8342.5</v>
      </c>
      <c r="L9" s="17">
        <f>SUM(L3:L8)</f>
        <v>8342.5</v>
      </c>
    </row>
    <row r="10" spans="1:16" ht="15.75" thickBot="1" x14ac:dyDescent="0.3">
      <c r="A10" t="s">
        <v>5</v>
      </c>
      <c r="B10" s="2">
        <v>0</v>
      </c>
      <c r="C10" s="8">
        <f>B10</f>
        <v>0</v>
      </c>
      <c r="D10" s="9"/>
      <c r="E10" s="8">
        <v>0</v>
      </c>
      <c r="F10" s="8">
        <f>E10</f>
        <v>0</v>
      </c>
      <c r="G10" s="9"/>
      <c r="H10" s="8">
        <v>0</v>
      </c>
      <c r="I10" s="8">
        <v>0</v>
      </c>
      <c r="J10" s="9"/>
      <c r="K10" s="8">
        <v>0</v>
      </c>
      <c r="L10" s="8">
        <v>0</v>
      </c>
    </row>
    <row r="11" spans="1:16" ht="15.75" thickTop="1" x14ac:dyDescent="0.25">
      <c r="A11" t="s">
        <v>6</v>
      </c>
      <c r="B11" s="15">
        <f>B9+B10</f>
        <v>21649</v>
      </c>
      <c r="C11" s="16">
        <f>C9+C10</f>
        <v>29437</v>
      </c>
      <c r="E11" s="18">
        <f>E9+E10</f>
        <v>20049</v>
      </c>
      <c r="F11" s="18">
        <f>F9+F10</f>
        <v>27837</v>
      </c>
      <c r="G11" s="9"/>
      <c r="H11" s="18">
        <f>H9+H10</f>
        <v>17649</v>
      </c>
      <c r="I11" s="18">
        <f>I9+I10</f>
        <v>25437</v>
      </c>
      <c r="J11" s="9"/>
      <c r="K11" s="18">
        <f>K9+K10</f>
        <v>8342.5</v>
      </c>
      <c r="L11" s="18">
        <f>L9+L10</f>
        <v>8342.5</v>
      </c>
    </row>
    <row r="12" spans="1:16" ht="11.25" customHeight="1" x14ac:dyDescent="0.25">
      <c r="B12" s="21"/>
      <c r="C12" s="21"/>
      <c r="E12" s="21"/>
      <c r="F12" s="21"/>
      <c r="H12" s="21"/>
      <c r="I12" s="21"/>
      <c r="K12" s="21"/>
      <c r="L12" s="21"/>
    </row>
    <row r="13" spans="1:16" ht="11.25" customHeight="1" x14ac:dyDescent="0.25">
      <c r="B13" s="21"/>
      <c r="C13" s="21"/>
      <c r="E13" s="21"/>
      <c r="F13" s="21"/>
      <c r="H13" s="21"/>
      <c r="I13" s="21"/>
      <c r="K13" s="21"/>
      <c r="L13" s="21"/>
    </row>
    <row r="14" spans="1:16" x14ac:dyDescent="0.25">
      <c r="A14" s="13" t="s">
        <v>8</v>
      </c>
      <c r="B14" s="55" t="s">
        <v>33</v>
      </c>
      <c r="C14" s="54"/>
      <c r="D14" s="38"/>
      <c r="E14" s="54" t="s">
        <v>34</v>
      </c>
      <c r="F14" s="54"/>
      <c r="G14" s="38"/>
      <c r="H14" s="54" t="s">
        <v>35</v>
      </c>
      <c r="I14" s="54"/>
      <c r="J14" s="38"/>
      <c r="K14" s="54" t="s">
        <v>36</v>
      </c>
      <c r="L14" s="54"/>
    </row>
    <row r="15" spans="1:16" x14ac:dyDescent="0.25">
      <c r="B15" s="14" t="str">
        <f>B2</f>
        <v>W/Parent</v>
      </c>
      <c r="C15" s="14" t="str">
        <f>C2</f>
        <v>Off Campus</v>
      </c>
      <c r="D15" s="11"/>
      <c r="E15" s="14" t="str">
        <f>E2</f>
        <v>W/Parent</v>
      </c>
      <c r="F15" s="14" t="str">
        <f>F2</f>
        <v>Off Campus</v>
      </c>
      <c r="G15" s="11"/>
      <c r="H15" s="14" t="str">
        <f>H2</f>
        <v>W/Parent</v>
      </c>
      <c r="I15" s="14" t="str">
        <f>I2</f>
        <v>Off Campus</v>
      </c>
      <c r="J15" s="11"/>
      <c r="K15" s="14" t="str">
        <f>K2</f>
        <v>W/Parent</v>
      </c>
      <c r="L15" s="14" t="str">
        <f>L2</f>
        <v>Off Campus</v>
      </c>
    </row>
    <row r="16" spans="1:16" x14ac:dyDescent="0.25">
      <c r="A16" t="str">
        <f>A3</f>
        <v>Tuition &amp; Fees</v>
      </c>
      <c r="B16" s="5">
        <f>B55*2</f>
        <v>9000</v>
      </c>
      <c r="C16" s="5">
        <f>B16</f>
        <v>9000</v>
      </c>
      <c r="D16" s="9"/>
      <c r="E16" s="6">
        <f>E55*2</f>
        <v>8000</v>
      </c>
      <c r="F16" s="6">
        <f>E16</f>
        <v>8000</v>
      </c>
      <c r="G16" s="9"/>
      <c r="H16" s="6">
        <f>H55*2</f>
        <v>6000</v>
      </c>
      <c r="I16" s="6">
        <f>H16</f>
        <v>6000</v>
      </c>
      <c r="J16" s="9"/>
      <c r="K16" s="6">
        <f>K55*2</f>
        <v>4000</v>
      </c>
      <c r="L16" s="5">
        <f>K16</f>
        <v>4000</v>
      </c>
    </row>
    <row r="17" spans="1:16" x14ac:dyDescent="0.25">
      <c r="A17" t="str">
        <f>A4</f>
        <v>Housing and meals</v>
      </c>
      <c r="B17" s="6">
        <f>B4</f>
        <v>4297</v>
      </c>
      <c r="C17" s="6">
        <f>C4</f>
        <v>12085</v>
      </c>
      <c r="D17" s="9"/>
      <c r="E17" s="6">
        <f t="shared" ref="E17:F20" si="2">B17</f>
        <v>4297</v>
      </c>
      <c r="F17" s="6">
        <f t="shared" si="2"/>
        <v>12085</v>
      </c>
      <c r="G17" s="9"/>
      <c r="H17" s="6">
        <f t="shared" ref="H17:I20" si="3">B17</f>
        <v>4297</v>
      </c>
      <c r="I17" s="6">
        <f t="shared" si="3"/>
        <v>12085</v>
      </c>
      <c r="J17" s="9"/>
      <c r="K17" s="6">
        <f>B17*0</f>
        <v>0</v>
      </c>
      <c r="L17" s="6">
        <f>C17*0</f>
        <v>0</v>
      </c>
    </row>
    <row r="18" spans="1:16" x14ac:dyDescent="0.25">
      <c r="A18" t="str">
        <f>A5</f>
        <v>Books and supplies</v>
      </c>
      <c r="B18" s="6">
        <f>B5</f>
        <v>1385</v>
      </c>
      <c r="C18" s="6">
        <f>B18</f>
        <v>1385</v>
      </c>
      <c r="D18" s="9"/>
      <c r="E18" s="6">
        <f t="shared" si="2"/>
        <v>1385</v>
      </c>
      <c r="F18" s="6">
        <f t="shared" si="2"/>
        <v>1385</v>
      </c>
      <c r="G18" s="9"/>
      <c r="H18" s="6">
        <f t="shared" si="3"/>
        <v>1385</v>
      </c>
      <c r="I18" s="6">
        <f t="shared" si="3"/>
        <v>1385</v>
      </c>
      <c r="J18" s="9"/>
      <c r="K18" s="6">
        <f>B18*0.5</f>
        <v>692.5</v>
      </c>
      <c r="L18" s="6">
        <f>C18*0.5</f>
        <v>692.5</v>
      </c>
    </row>
    <row r="19" spans="1:16" x14ac:dyDescent="0.25">
      <c r="A19" t="str">
        <f>A6</f>
        <v>Personal</v>
      </c>
      <c r="B19" s="6">
        <f>B6</f>
        <v>2665</v>
      </c>
      <c r="C19" s="6">
        <f>B19</f>
        <v>2665</v>
      </c>
      <c r="D19" s="9"/>
      <c r="E19" s="6">
        <f t="shared" si="2"/>
        <v>2665</v>
      </c>
      <c r="F19" s="6">
        <f t="shared" si="2"/>
        <v>2665</v>
      </c>
      <c r="G19" s="9"/>
      <c r="H19" s="6">
        <f t="shared" si="3"/>
        <v>2665</v>
      </c>
      <c r="I19" s="6">
        <f t="shared" si="3"/>
        <v>2665</v>
      </c>
      <c r="J19" s="9"/>
      <c r="K19" s="6">
        <f>B19*0</f>
        <v>0</v>
      </c>
      <c r="L19" s="6">
        <f>C19*0</f>
        <v>0</v>
      </c>
    </row>
    <row r="20" spans="1:16" x14ac:dyDescent="0.25">
      <c r="A20" t="str">
        <f>A7</f>
        <v>Travel</v>
      </c>
      <c r="B20" s="6">
        <f>B7</f>
        <v>3650</v>
      </c>
      <c r="C20" s="6">
        <f>C7</f>
        <v>3650</v>
      </c>
      <c r="D20" s="9"/>
      <c r="E20" s="6">
        <f t="shared" si="2"/>
        <v>3650</v>
      </c>
      <c r="F20" s="6">
        <f t="shared" si="2"/>
        <v>3650</v>
      </c>
      <c r="G20" s="9"/>
      <c r="H20" s="6">
        <f t="shared" si="3"/>
        <v>3650</v>
      </c>
      <c r="I20" s="6">
        <f t="shared" si="3"/>
        <v>3650</v>
      </c>
      <c r="J20" s="9"/>
      <c r="K20" s="6">
        <f>B20</f>
        <v>3650</v>
      </c>
      <c r="L20" s="6">
        <f>C20</f>
        <v>3650</v>
      </c>
    </row>
    <row r="21" spans="1:16" ht="20.25" customHeight="1" thickBot="1" x14ac:dyDescent="0.3">
      <c r="A21" t="s">
        <v>74</v>
      </c>
      <c r="B21" s="7">
        <v>52</v>
      </c>
      <c r="C21" s="7">
        <v>52</v>
      </c>
      <c r="E21" s="8">
        <v>52</v>
      </c>
      <c r="F21" s="8">
        <v>52</v>
      </c>
      <c r="G21" s="9"/>
      <c r="H21" s="8">
        <v>52</v>
      </c>
      <c r="I21" s="8">
        <v>52</v>
      </c>
      <c r="J21" s="9"/>
      <c r="K21" s="8"/>
      <c r="L21" s="8"/>
    </row>
    <row r="22" spans="1:16" ht="15.75" thickTop="1" x14ac:dyDescent="0.25">
      <c r="A22" t="str">
        <f>A9</f>
        <v>Resident Total</v>
      </c>
      <c r="B22" s="17">
        <f>B16+B17+B18+B20+B19+B21</f>
        <v>21049</v>
      </c>
      <c r="C22" s="17">
        <f>C16+C17+C18+C20+C19+C21</f>
        <v>28837</v>
      </c>
      <c r="E22" s="17">
        <f>E16+E17+E18+E19+E20+E21</f>
        <v>20049</v>
      </c>
      <c r="F22" s="17">
        <f>F16+F17+F18+F19+F20+F21</f>
        <v>27837</v>
      </c>
      <c r="G22" s="9"/>
      <c r="H22" s="17">
        <f>H16+H17+H18+H20+H19+H21</f>
        <v>18049</v>
      </c>
      <c r="I22" s="17">
        <f>I16+I17+I18+I20+I19+I21</f>
        <v>25837</v>
      </c>
      <c r="J22" s="9"/>
      <c r="K22" s="17">
        <f>K16+K17+K18+K20+K19</f>
        <v>8342.5</v>
      </c>
      <c r="L22" s="17">
        <f>L16+L17+L18+L20+L19</f>
        <v>8342.5</v>
      </c>
    </row>
    <row r="23" spans="1:16" ht="15.75" thickBot="1" x14ac:dyDescent="0.3">
      <c r="A23" t="str">
        <f>A10</f>
        <v>Non-Res Fee</v>
      </c>
      <c r="B23" s="8">
        <v>0</v>
      </c>
      <c r="C23" s="8">
        <f>B23</f>
        <v>0</v>
      </c>
      <c r="D23" s="9"/>
      <c r="E23" s="8">
        <v>0</v>
      </c>
      <c r="F23" s="8">
        <f>E23</f>
        <v>0</v>
      </c>
      <c r="G23" s="9"/>
      <c r="H23" s="8">
        <v>0</v>
      </c>
      <c r="I23" s="8">
        <f>H23</f>
        <v>0</v>
      </c>
      <c r="J23" s="9"/>
      <c r="K23" s="8">
        <v>0</v>
      </c>
      <c r="L23" s="12">
        <f>K23</f>
        <v>0</v>
      </c>
    </row>
    <row r="24" spans="1:16" ht="15.75" thickTop="1" x14ac:dyDescent="0.25">
      <c r="A24" t="str">
        <f>A11</f>
        <v>Non-Res Total</v>
      </c>
      <c r="B24" s="16">
        <f>B22+B23</f>
        <v>21049</v>
      </c>
      <c r="C24" s="16">
        <f>C22+C23</f>
        <v>28837</v>
      </c>
      <c r="E24" s="18">
        <f>E22+E23</f>
        <v>20049</v>
      </c>
      <c r="F24" s="18">
        <f>F22+F23</f>
        <v>27837</v>
      </c>
      <c r="G24" s="9"/>
      <c r="H24" s="17">
        <f>H22+H23</f>
        <v>18049</v>
      </c>
      <c r="I24" s="17">
        <f>I22+I23</f>
        <v>25837</v>
      </c>
      <c r="J24" s="9"/>
      <c r="K24" s="17">
        <f>K22+K23</f>
        <v>8342.5</v>
      </c>
      <c r="L24" s="17">
        <f>L22+L23</f>
        <v>8342.5</v>
      </c>
    </row>
    <row r="25" spans="1:16" ht="11.25" customHeight="1" x14ac:dyDescent="0.25">
      <c r="B25" s="21"/>
      <c r="C25" s="21"/>
      <c r="D25" s="21"/>
      <c r="F25" s="21"/>
      <c r="G25" s="21"/>
      <c r="H25" s="21"/>
      <c r="J25" s="21"/>
      <c r="K25" s="21"/>
      <c r="L25" s="21"/>
      <c r="N25" s="21"/>
      <c r="O25" s="21"/>
      <c r="P25" s="21"/>
    </row>
    <row r="26" spans="1:16" ht="14.25" customHeight="1" x14ac:dyDescent="0.25">
      <c r="A26" t="s">
        <v>19</v>
      </c>
      <c r="B26" s="21"/>
      <c r="C26" s="21"/>
      <c r="D26" s="21"/>
      <c r="F26" s="21"/>
      <c r="G26" s="21"/>
      <c r="H26" s="21"/>
      <c r="J26" s="21"/>
      <c r="K26" s="21"/>
      <c r="L26" s="21"/>
      <c r="N26" s="21"/>
      <c r="O26" s="21"/>
      <c r="P26" s="21"/>
    </row>
    <row r="27" spans="1:16" ht="14.25" customHeight="1" x14ac:dyDescent="0.25">
      <c r="B27" s="21"/>
      <c r="C27" s="21"/>
      <c r="D27" s="21"/>
      <c r="F27" s="21"/>
      <c r="G27" s="21"/>
      <c r="H27" s="21"/>
      <c r="J27" s="21"/>
      <c r="K27" s="21"/>
      <c r="L27" s="21"/>
      <c r="N27" s="21"/>
      <c r="O27" s="21"/>
      <c r="P27" s="21"/>
    </row>
    <row r="28" spans="1:16" ht="14.25" customHeight="1" x14ac:dyDescent="0.25">
      <c r="B28" s="21"/>
      <c r="C28" s="21"/>
      <c r="D28" s="21"/>
      <c r="F28" s="21"/>
      <c r="G28" s="21"/>
      <c r="H28" s="21"/>
      <c r="J28" s="21"/>
      <c r="K28" s="21"/>
      <c r="L28" s="21"/>
      <c r="N28" s="21"/>
      <c r="O28" s="21"/>
      <c r="P28" s="21"/>
    </row>
    <row r="29" spans="1:16" ht="14.25" customHeight="1" x14ac:dyDescent="0.25">
      <c r="B29" s="21"/>
      <c r="C29" s="21"/>
      <c r="D29" s="21"/>
      <c r="F29" s="21"/>
      <c r="G29" s="21"/>
      <c r="H29" s="21"/>
      <c r="J29" s="21"/>
      <c r="K29" s="21"/>
      <c r="L29" s="21"/>
      <c r="N29" s="21"/>
      <c r="O29" s="21"/>
      <c r="P29" s="21"/>
    </row>
    <row r="30" spans="1:16" ht="14.25" customHeight="1" x14ac:dyDescent="0.25">
      <c r="B30" s="21"/>
      <c r="C30" s="21"/>
      <c r="D30" s="21"/>
      <c r="F30" s="21"/>
      <c r="G30" s="21"/>
      <c r="H30" s="21"/>
      <c r="J30" s="21"/>
      <c r="K30" s="21"/>
      <c r="L30" s="21"/>
      <c r="N30" s="21"/>
      <c r="O30" s="21"/>
      <c r="P30" s="21"/>
    </row>
    <row r="31" spans="1:16" ht="14.25" customHeight="1" x14ac:dyDescent="0.25">
      <c r="B31" s="21"/>
      <c r="C31" s="21"/>
      <c r="D31" s="21"/>
      <c r="F31" s="21"/>
      <c r="G31" s="21"/>
      <c r="H31" s="21"/>
      <c r="J31" s="21"/>
      <c r="K31" s="21"/>
      <c r="L31" s="21"/>
      <c r="N31" s="21"/>
      <c r="O31" s="21"/>
      <c r="P31" s="21"/>
    </row>
    <row r="32" spans="1:16" ht="14.25" customHeight="1" x14ac:dyDescent="0.25">
      <c r="B32" s="21"/>
      <c r="C32" s="21"/>
      <c r="D32" s="21"/>
      <c r="F32" s="21"/>
      <c r="G32" s="24"/>
      <c r="H32" s="21"/>
      <c r="J32" s="21"/>
      <c r="K32" s="21"/>
      <c r="L32" s="21"/>
      <c r="N32" s="21"/>
      <c r="O32" s="21"/>
      <c r="P32" s="21"/>
    </row>
    <row r="33" spans="1:16" ht="14.25" customHeight="1" x14ac:dyDescent="0.25">
      <c r="B33" s="21"/>
      <c r="C33" s="21"/>
      <c r="D33" s="21"/>
      <c r="F33" s="21"/>
      <c r="G33" s="24"/>
      <c r="H33" s="21"/>
      <c r="J33" s="21"/>
      <c r="K33" s="21"/>
      <c r="L33" s="21"/>
      <c r="N33" s="21"/>
      <c r="O33" s="21"/>
      <c r="P33" s="21"/>
    </row>
    <row r="34" spans="1:16" ht="14.25" customHeight="1" x14ac:dyDescent="0.25">
      <c r="B34" s="21"/>
      <c r="C34" s="21"/>
      <c r="D34" s="21"/>
      <c r="F34" s="21"/>
      <c r="G34" s="21"/>
      <c r="H34" s="21"/>
      <c r="J34" s="21"/>
      <c r="K34" s="21"/>
      <c r="L34" s="21"/>
      <c r="N34" s="21"/>
      <c r="O34" s="21"/>
      <c r="P34" s="21"/>
    </row>
    <row r="35" spans="1:16" ht="14.25" customHeight="1" x14ac:dyDescent="0.25">
      <c r="B35" s="21"/>
      <c r="C35" s="21"/>
      <c r="D35" s="21"/>
      <c r="F35" s="21"/>
      <c r="G35" s="21"/>
      <c r="H35" s="21"/>
      <c r="J35" s="21"/>
      <c r="K35" s="21"/>
      <c r="L35" s="21"/>
      <c r="N35" s="21"/>
      <c r="O35" s="21"/>
      <c r="P35" s="21"/>
    </row>
    <row r="36" spans="1:16" ht="14.25" customHeight="1" x14ac:dyDescent="0.25">
      <c r="B36" s="21"/>
      <c r="C36" s="21"/>
      <c r="D36" s="21"/>
      <c r="F36" s="21"/>
      <c r="G36" s="21"/>
      <c r="H36" s="21"/>
      <c r="J36" s="21"/>
      <c r="K36" s="21"/>
      <c r="L36" s="21"/>
      <c r="N36" s="21"/>
      <c r="O36" s="21"/>
      <c r="P36" s="21"/>
    </row>
    <row r="37" spans="1:16" ht="14.25" customHeight="1" x14ac:dyDescent="0.25">
      <c r="B37" s="21"/>
      <c r="C37" s="21"/>
      <c r="D37" s="21"/>
      <c r="F37" s="21"/>
      <c r="G37" s="21"/>
      <c r="H37" s="21"/>
      <c r="J37" s="21"/>
      <c r="K37" s="21"/>
      <c r="L37" s="21"/>
      <c r="N37" s="21"/>
      <c r="O37" s="21"/>
      <c r="P37" s="21"/>
    </row>
    <row r="40" spans="1:16" x14ac:dyDescent="0.25">
      <c r="A40" s="13" t="s">
        <v>23</v>
      </c>
      <c r="B40" s="55" t="s">
        <v>31</v>
      </c>
      <c r="C40" s="54"/>
      <c r="D40" s="38"/>
      <c r="E40" s="54" t="s">
        <v>30</v>
      </c>
      <c r="F40" s="54"/>
      <c r="G40" s="38"/>
      <c r="H40" s="54" t="s">
        <v>29</v>
      </c>
      <c r="I40" s="54"/>
      <c r="J40" s="38"/>
      <c r="K40" s="54" t="s">
        <v>28</v>
      </c>
      <c r="L40" s="54"/>
      <c r="M40" s="38"/>
    </row>
    <row r="41" spans="1:16" x14ac:dyDescent="0.25">
      <c r="B41" s="14" t="s">
        <v>13</v>
      </c>
      <c r="C41" s="14" t="s">
        <v>15</v>
      </c>
      <c r="D41" s="11"/>
      <c r="E41" s="14" t="s">
        <v>13</v>
      </c>
      <c r="F41" s="14" t="s">
        <v>15</v>
      </c>
      <c r="G41" s="11"/>
      <c r="H41" s="14" t="s">
        <v>13</v>
      </c>
      <c r="I41" s="14" t="s">
        <v>15</v>
      </c>
      <c r="J41" s="11"/>
      <c r="K41" s="14" t="s">
        <v>13</v>
      </c>
      <c r="L41" s="14" t="s">
        <v>15</v>
      </c>
      <c r="N41" s="46">
        <v>400</v>
      </c>
      <c r="O41" t="s">
        <v>32</v>
      </c>
    </row>
    <row r="42" spans="1:16" x14ac:dyDescent="0.25">
      <c r="A42" t="s">
        <v>1</v>
      </c>
      <c r="B42" s="25">
        <v>4800</v>
      </c>
      <c r="C42" s="26">
        <f>B42</f>
        <v>4800</v>
      </c>
      <c r="D42" s="27"/>
      <c r="E42" s="25">
        <v>4000</v>
      </c>
      <c r="F42" s="26">
        <f>E42</f>
        <v>4000</v>
      </c>
      <c r="G42" s="27"/>
      <c r="H42" s="25">
        <v>2800</v>
      </c>
      <c r="I42" s="26">
        <f>H42</f>
        <v>2800</v>
      </c>
      <c r="J42" s="27"/>
      <c r="K42" s="25">
        <v>2000</v>
      </c>
      <c r="L42" s="5">
        <f>K42</f>
        <v>2000</v>
      </c>
    </row>
    <row r="43" spans="1:16" x14ac:dyDescent="0.25">
      <c r="A43" t="s">
        <v>57</v>
      </c>
      <c r="B43" s="4">
        <f>B4/2</f>
        <v>2148.5</v>
      </c>
      <c r="C43" s="6">
        <f>C4/2</f>
        <v>6042.5</v>
      </c>
      <c r="D43" s="9"/>
      <c r="E43" s="6">
        <f>B43</f>
        <v>2148.5</v>
      </c>
      <c r="F43" s="6">
        <f>C43</f>
        <v>6042.5</v>
      </c>
      <c r="G43" s="9"/>
      <c r="H43" s="6">
        <f>B43</f>
        <v>2148.5</v>
      </c>
      <c r="I43" s="6">
        <f>C43</f>
        <v>6042.5</v>
      </c>
      <c r="J43" s="9"/>
      <c r="K43" s="6">
        <f>B43*0</f>
        <v>0</v>
      </c>
      <c r="L43" s="6">
        <f>C43*0</f>
        <v>0</v>
      </c>
    </row>
    <row r="44" spans="1:16" x14ac:dyDescent="0.25">
      <c r="A44" t="s">
        <v>58</v>
      </c>
      <c r="B44" s="4">
        <f>B5/2</f>
        <v>692.5</v>
      </c>
      <c r="C44" s="6">
        <f>B44</f>
        <v>692.5</v>
      </c>
      <c r="D44" s="9"/>
      <c r="E44" s="6">
        <f t="shared" ref="E44:F46" si="4">B44*0.75</f>
        <v>519.375</v>
      </c>
      <c r="F44" s="6">
        <f t="shared" si="4"/>
        <v>519.375</v>
      </c>
      <c r="G44" s="9"/>
      <c r="H44" s="6">
        <f t="shared" ref="H44:I46" si="5">B44*0.5</f>
        <v>346.25</v>
      </c>
      <c r="I44" s="6">
        <f t="shared" si="5"/>
        <v>346.25</v>
      </c>
      <c r="J44" s="9"/>
      <c r="K44" s="6">
        <f>B44*0.25</f>
        <v>173.125</v>
      </c>
      <c r="L44" s="6">
        <f>C44*0.25</f>
        <v>173.125</v>
      </c>
    </row>
    <row r="45" spans="1:16" x14ac:dyDescent="0.25">
      <c r="A45" t="s">
        <v>3</v>
      </c>
      <c r="B45" s="4">
        <f>B6/2</f>
        <v>1332.5</v>
      </c>
      <c r="C45" s="6">
        <f>B45</f>
        <v>1332.5</v>
      </c>
      <c r="D45" s="9"/>
      <c r="E45" s="6">
        <f t="shared" si="4"/>
        <v>999.375</v>
      </c>
      <c r="F45" s="6">
        <f t="shared" si="4"/>
        <v>999.375</v>
      </c>
      <c r="G45" s="9"/>
      <c r="H45" s="6">
        <f t="shared" si="5"/>
        <v>666.25</v>
      </c>
      <c r="I45" s="6">
        <f t="shared" si="5"/>
        <v>666.25</v>
      </c>
      <c r="J45" s="9"/>
      <c r="K45" s="6">
        <f>B45*0</f>
        <v>0</v>
      </c>
      <c r="L45" s="6">
        <f>C45*0</f>
        <v>0</v>
      </c>
    </row>
    <row r="46" spans="1:16" x14ac:dyDescent="0.25">
      <c r="A46" t="s">
        <v>2</v>
      </c>
      <c r="B46" s="4"/>
      <c r="C46" s="6">
        <f>C7/2</f>
        <v>1825</v>
      </c>
      <c r="D46" s="9"/>
      <c r="E46" s="6">
        <f t="shared" si="4"/>
        <v>0</v>
      </c>
      <c r="F46" s="6">
        <f t="shared" si="4"/>
        <v>1368.75</v>
      </c>
      <c r="G46" s="9"/>
      <c r="H46" s="6">
        <f t="shared" si="5"/>
        <v>0</v>
      </c>
      <c r="I46" s="6">
        <f t="shared" si="5"/>
        <v>912.5</v>
      </c>
      <c r="J46" s="9"/>
      <c r="K46" s="6">
        <f>B46*0.25</f>
        <v>0</v>
      </c>
      <c r="L46" s="6">
        <f>C46*0.25</f>
        <v>456.25</v>
      </c>
    </row>
    <row r="47" spans="1:16" ht="15.75" thickBot="1" x14ac:dyDescent="0.3">
      <c r="A47" t="s">
        <v>74</v>
      </c>
      <c r="B47" s="1">
        <v>26</v>
      </c>
      <c r="C47" s="7">
        <v>26</v>
      </c>
      <c r="E47" s="7">
        <v>26</v>
      </c>
      <c r="F47" s="7">
        <v>26</v>
      </c>
      <c r="H47" s="7">
        <v>26</v>
      </c>
      <c r="I47" s="7">
        <v>26</v>
      </c>
      <c r="K47" s="7"/>
      <c r="L47" s="7"/>
    </row>
    <row r="48" spans="1:16" ht="15.75" thickTop="1" x14ac:dyDescent="0.25">
      <c r="A48" t="s">
        <v>4</v>
      </c>
      <c r="B48" s="19">
        <f>SUM(B42:B47)</f>
        <v>8999.5</v>
      </c>
      <c r="C48" s="17">
        <f>SUM(C42:C47)</f>
        <v>14718.5</v>
      </c>
      <c r="E48" s="17">
        <f>SUM(E42:E47)</f>
        <v>7693.25</v>
      </c>
      <c r="F48" s="17">
        <f>SUM(F42:F47)</f>
        <v>12956</v>
      </c>
      <c r="G48" s="9"/>
      <c r="H48" s="17">
        <f>SUM(H42:H47)</f>
        <v>5987</v>
      </c>
      <c r="I48" s="17">
        <f>SUM(I42:I47)</f>
        <v>10793.5</v>
      </c>
      <c r="J48" s="9"/>
      <c r="K48" s="17">
        <f>SUM(K42:K47)</f>
        <v>2173.125</v>
      </c>
      <c r="L48" s="17">
        <f>SUM(L42:L47)</f>
        <v>2629.375</v>
      </c>
    </row>
    <row r="49" spans="1:16" ht="15.75" thickBot="1" x14ac:dyDescent="0.3">
      <c r="A49" t="s">
        <v>5</v>
      </c>
      <c r="B49" s="2">
        <v>0</v>
      </c>
      <c r="C49" s="8">
        <v>0</v>
      </c>
      <c r="D49" s="9"/>
      <c r="E49" s="8">
        <v>0</v>
      </c>
      <c r="F49" s="8">
        <v>0</v>
      </c>
      <c r="G49" s="9"/>
      <c r="H49" s="8">
        <v>0</v>
      </c>
      <c r="I49" s="8">
        <v>0</v>
      </c>
      <c r="J49" s="9"/>
      <c r="K49" s="8">
        <v>0</v>
      </c>
      <c r="L49" s="8">
        <v>0</v>
      </c>
    </row>
    <row r="50" spans="1:16" ht="15.75" thickTop="1" x14ac:dyDescent="0.25">
      <c r="A50" t="s">
        <v>6</v>
      </c>
      <c r="B50" s="20">
        <f>B48+B49</f>
        <v>8999.5</v>
      </c>
      <c r="C50" s="18">
        <f>C48+C49</f>
        <v>14718.5</v>
      </c>
      <c r="E50" s="18">
        <f>E48+E49</f>
        <v>7693.25</v>
      </c>
      <c r="F50" s="18">
        <f>F48+F49</f>
        <v>12956</v>
      </c>
      <c r="G50" s="9"/>
      <c r="H50" s="18">
        <f>H48+H49</f>
        <v>5987</v>
      </c>
      <c r="I50" s="18">
        <f>I48+I49</f>
        <v>10793.5</v>
      </c>
      <c r="J50" s="9"/>
      <c r="K50" s="18">
        <f>K48+K49</f>
        <v>2173.125</v>
      </c>
      <c r="L50" s="18">
        <f>L48+L49</f>
        <v>2629.375</v>
      </c>
    </row>
    <row r="51" spans="1:16" x14ac:dyDescent="0.25">
      <c r="B51" s="21"/>
      <c r="C51" s="21"/>
      <c r="D51" s="21"/>
      <c r="F51" s="21"/>
      <c r="G51" s="21"/>
      <c r="H51" s="21"/>
      <c r="J51" s="21"/>
      <c r="K51" s="21"/>
      <c r="L51" s="21"/>
      <c r="N51" s="21"/>
      <c r="O51" s="21"/>
      <c r="P51" s="21"/>
    </row>
    <row r="52" spans="1:16" x14ac:dyDescent="0.25">
      <c r="B52" s="21"/>
      <c r="C52" s="21"/>
      <c r="D52" s="21"/>
      <c r="F52" s="21"/>
      <c r="G52" s="21"/>
      <c r="H52" s="21"/>
      <c r="J52" s="21"/>
      <c r="K52" s="21"/>
      <c r="L52" s="21"/>
      <c r="N52" s="21"/>
      <c r="O52" s="21"/>
      <c r="P52" s="21"/>
    </row>
    <row r="53" spans="1:16" x14ac:dyDescent="0.25">
      <c r="A53" s="13" t="s">
        <v>27</v>
      </c>
      <c r="B53" s="55" t="s">
        <v>33</v>
      </c>
      <c r="C53" s="54"/>
      <c r="D53" s="38"/>
      <c r="E53" s="54" t="s">
        <v>34</v>
      </c>
      <c r="F53" s="54"/>
      <c r="G53" s="38"/>
      <c r="H53" s="54" t="s">
        <v>35</v>
      </c>
      <c r="I53" s="54"/>
      <c r="J53" s="38"/>
      <c r="K53" s="54" t="s">
        <v>36</v>
      </c>
      <c r="L53" s="54"/>
      <c r="N53" s="53"/>
      <c r="O53" s="53"/>
      <c r="P53" s="53"/>
    </row>
    <row r="54" spans="1:16" x14ac:dyDescent="0.25">
      <c r="B54" s="14" t="str">
        <f>B41</f>
        <v>W/Parent</v>
      </c>
      <c r="C54" s="14" t="str">
        <f>C41</f>
        <v>Off Campus</v>
      </c>
      <c r="D54" s="11"/>
      <c r="E54" s="14" t="str">
        <f>E41</f>
        <v>W/Parent</v>
      </c>
      <c r="F54" s="14" t="str">
        <f>F41</f>
        <v>Off Campus</v>
      </c>
      <c r="G54" s="11"/>
      <c r="H54" s="14" t="str">
        <f>H41</f>
        <v>W/Parent</v>
      </c>
      <c r="I54" s="14" t="str">
        <f>I41</f>
        <v>Off Campus</v>
      </c>
      <c r="J54" s="11"/>
      <c r="K54" s="14" t="str">
        <f>K41</f>
        <v>W/Parent</v>
      </c>
      <c r="L54" s="14" t="str">
        <f>L41</f>
        <v>Off Campus</v>
      </c>
      <c r="N54" s="47">
        <v>500</v>
      </c>
      <c r="O54" t="s">
        <v>32</v>
      </c>
    </row>
    <row r="55" spans="1:16" x14ac:dyDescent="0.25">
      <c r="A55" t="str">
        <f>A42</f>
        <v>Tuition &amp; Fees</v>
      </c>
      <c r="B55" s="5">
        <f>N54*9</f>
        <v>4500</v>
      </c>
      <c r="C55" s="5">
        <f>B55</f>
        <v>4500</v>
      </c>
      <c r="D55" s="9"/>
      <c r="E55" s="6">
        <f>N54*8</f>
        <v>4000</v>
      </c>
      <c r="F55" s="5">
        <f>E55</f>
        <v>4000</v>
      </c>
      <c r="G55" s="9"/>
      <c r="H55" s="6">
        <f>N54*6</f>
        <v>3000</v>
      </c>
      <c r="I55" s="6">
        <f>H55</f>
        <v>3000</v>
      </c>
      <c r="J55" s="9"/>
      <c r="K55" s="6">
        <f>N54*4</f>
        <v>2000</v>
      </c>
      <c r="L55" s="5">
        <f>K55</f>
        <v>2000</v>
      </c>
    </row>
    <row r="56" spans="1:16" x14ac:dyDescent="0.25">
      <c r="A56" t="str">
        <f>A43</f>
        <v>Housing and meals</v>
      </c>
      <c r="B56" s="6">
        <f>B17/2</f>
        <v>2148.5</v>
      </c>
      <c r="C56" s="6">
        <f>C17/2</f>
        <v>6042.5</v>
      </c>
      <c r="D56" s="9"/>
      <c r="E56" s="6">
        <f>B56</f>
        <v>2148.5</v>
      </c>
      <c r="F56" s="6">
        <f>C56</f>
        <v>6042.5</v>
      </c>
      <c r="G56" s="9"/>
      <c r="H56" s="6">
        <f>B56</f>
        <v>2148.5</v>
      </c>
      <c r="I56" s="6">
        <f>C56</f>
        <v>6042.5</v>
      </c>
      <c r="J56" s="9"/>
      <c r="K56" s="6">
        <f>B56*0</f>
        <v>0</v>
      </c>
      <c r="L56" s="6">
        <f>C56*0</f>
        <v>0</v>
      </c>
    </row>
    <row r="57" spans="1:16" x14ac:dyDescent="0.25">
      <c r="A57" t="str">
        <f>A44</f>
        <v>Books and supplies</v>
      </c>
      <c r="B57" s="6">
        <f>B18/2</f>
        <v>692.5</v>
      </c>
      <c r="C57" s="6">
        <f>B57</f>
        <v>692.5</v>
      </c>
      <c r="D57" s="9"/>
      <c r="E57" s="6">
        <f t="shared" ref="E57:F58" si="6">B57*0.75</f>
        <v>519.375</v>
      </c>
      <c r="F57" s="6">
        <f t="shared" si="6"/>
        <v>519.375</v>
      </c>
      <c r="G57" s="9"/>
      <c r="H57" s="6">
        <f t="shared" ref="H57:I58" si="7">B57*0.5</f>
        <v>346.25</v>
      </c>
      <c r="I57" s="6">
        <f t="shared" si="7"/>
        <v>346.25</v>
      </c>
      <c r="J57" s="9"/>
      <c r="K57" s="6">
        <f>B57*0.25</f>
        <v>173.125</v>
      </c>
      <c r="L57" s="6">
        <f>C57*0.25</f>
        <v>173.125</v>
      </c>
    </row>
    <row r="58" spans="1:16" x14ac:dyDescent="0.25">
      <c r="A58" t="str">
        <f>A45</f>
        <v>Personal</v>
      </c>
      <c r="B58" s="6">
        <f>B19/2</f>
        <v>1332.5</v>
      </c>
      <c r="C58" s="6">
        <f>C19/2</f>
        <v>1332.5</v>
      </c>
      <c r="D58" s="9"/>
      <c r="E58" s="6">
        <f t="shared" si="6"/>
        <v>999.375</v>
      </c>
      <c r="F58" s="6">
        <f t="shared" si="6"/>
        <v>999.375</v>
      </c>
      <c r="G58" s="9"/>
      <c r="H58" s="6">
        <f t="shared" si="7"/>
        <v>666.25</v>
      </c>
      <c r="I58" s="6">
        <f t="shared" si="7"/>
        <v>666.25</v>
      </c>
      <c r="J58" s="9"/>
      <c r="K58" s="6">
        <f>B58*0</f>
        <v>0</v>
      </c>
      <c r="L58" s="6">
        <f>C58*0</f>
        <v>0</v>
      </c>
    </row>
    <row r="59" spans="1:16" x14ac:dyDescent="0.25">
      <c r="A59" t="str">
        <f>A46</f>
        <v>Travel</v>
      </c>
      <c r="B59" s="6">
        <v>1712</v>
      </c>
      <c r="C59" s="6">
        <f>C20/2</f>
        <v>1825</v>
      </c>
      <c r="D59" s="9"/>
      <c r="E59" s="6">
        <f>B59</f>
        <v>1712</v>
      </c>
      <c r="F59" s="6">
        <f>C59</f>
        <v>1825</v>
      </c>
      <c r="G59" s="9"/>
      <c r="H59" s="6">
        <f>B59</f>
        <v>1712</v>
      </c>
      <c r="I59" s="6">
        <f>C59</f>
        <v>1825</v>
      </c>
      <c r="J59" s="9"/>
      <c r="K59" s="6">
        <f>B59</f>
        <v>1712</v>
      </c>
      <c r="L59" s="6">
        <f>C59</f>
        <v>1825</v>
      </c>
    </row>
    <row r="60" spans="1:16" ht="15.75" thickBot="1" x14ac:dyDescent="0.3">
      <c r="A60" t="s">
        <v>74</v>
      </c>
      <c r="B60" s="1">
        <v>26</v>
      </c>
      <c r="C60" s="7">
        <v>26</v>
      </c>
      <c r="D60" s="21"/>
      <c r="E60" s="7">
        <v>26</v>
      </c>
      <c r="F60" s="7">
        <v>26</v>
      </c>
      <c r="G60" s="21"/>
      <c r="H60" s="7">
        <v>26</v>
      </c>
      <c r="I60" s="7">
        <v>26</v>
      </c>
      <c r="J60" s="21"/>
      <c r="K60" s="7"/>
      <c r="L60" s="7"/>
    </row>
    <row r="61" spans="1:16" ht="15.75" thickTop="1" x14ac:dyDescent="0.25">
      <c r="A61" t="str">
        <f>A48</f>
        <v>Resident Total</v>
      </c>
      <c r="B61" s="18">
        <f>SUM(B55:B60)</f>
        <v>10411.5</v>
      </c>
      <c r="C61" s="18">
        <f>SUM(C55:C60)</f>
        <v>14418.5</v>
      </c>
      <c r="E61" s="18">
        <f>SUM(E55:E60)</f>
        <v>9405.25</v>
      </c>
      <c r="F61" s="18">
        <f>SUM(F55:F60)</f>
        <v>13412.25</v>
      </c>
      <c r="G61" s="9"/>
      <c r="H61" s="18">
        <f>SUM(H55:H60)</f>
        <v>7899</v>
      </c>
      <c r="I61" s="18">
        <f>SUM(I55:I60)</f>
        <v>11906</v>
      </c>
      <c r="J61" s="9"/>
      <c r="K61" s="18">
        <f>SUM(K55:K60)</f>
        <v>3885.125</v>
      </c>
      <c r="L61" s="18">
        <f>SUM(L55:L60)</f>
        <v>3998.125</v>
      </c>
    </row>
    <row r="62" spans="1:16" ht="15.75" thickBot="1" x14ac:dyDescent="0.3">
      <c r="A62" t="str">
        <f>A49</f>
        <v>Non-Res Fee</v>
      </c>
      <c r="B62" s="8">
        <v>0</v>
      </c>
      <c r="C62" s="8">
        <v>0</v>
      </c>
      <c r="D62" s="9"/>
      <c r="E62" s="8">
        <v>0</v>
      </c>
      <c r="F62" s="8">
        <v>0</v>
      </c>
      <c r="G62" s="9"/>
      <c r="H62" s="8">
        <v>0</v>
      </c>
      <c r="I62" s="8">
        <v>0</v>
      </c>
      <c r="J62" s="9"/>
      <c r="K62" s="8">
        <v>0</v>
      </c>
      <c r="L62" s="12">
        <v>0</v>
      </c>
    </row>
    <row r="63" spans="1:16" ht="15.75" thickTop="1" x14ac:dyDescent="0.25">
      <c r="A63" t="str">
        <f>A50</f>
        <v>Non-Res Total</v>
      </c>
      <c r="B63" s="18">
        <f>B61+B62</f>
        <v>10411.5</v>
      </c>
      <c r="C63" s="18">
        <f>C61+C62</f>
        <v>14418.5</v>
      </c>
      <c r="E63" s="18">
        <f>E61+E62</f>
        <v>9405.25</v>
      </c>
      <c r="F63" s="18">
        <f>F61+F62</f>
        <v>13412.25</v>
      </c>
      <c r="G63" s="9"/>
      <c r="H63" s="17">
        <f>H61+H62</f>
        <v>7899</v>
      </c>
      <c r="I63" s="17">
        <f>I61+I62</f>
        <v>11906</v>
      </c>
      <c r="J63" s="9"/>
      <c r="K63" s="17">
        <f>K61+K62</f>
        <v>3885.125</v>
      </c>
      <c r="L63" s="17">
        <f>L61+L62</f>
        <v>3998.125</v>
      </c>
    </row>
    <row r="64" spans="1:16" ht="9.75" customHeight="1" x14ac:dyDescent="0.25">
      <c r="B64" s="21"/>
      <c r="C64" s="21"/>
      <c r="D64" s="21"/>
      <c r="F64" s="21"/>
      <c r="G64" s="21"/>
      <c r="H64" s="21"/>
      <c r="J64" s="21"/>
      <c r="K64" s="21"/>
      <c r="L64" s="21"/>
      <c r="N64" s="21"/>
      <c r="O64" s="21"/>
      <c r="P64" s="21"/>
    </row>
    <row r="65" spans="1:16" ht="12" customHeight="1" x14ac:dyDescent="0.25">
      <c r="A65" t="s">
        <v>19</v>
      </c>
      <c r="C65" s="21"/>
      <c r="D65" s="21"/>
      <c r="F65" s="21"/>
      <c r="G65" s="21"/>
      <c r="H65" s="21"/>
      <c r="J65" s="21"/>
      <c r="K65" s="21"/>
      <c r="L65" s="21"/>
      <c r="N65" s="21"/>
      <c r="O65" s="21"/>
      <c r="P65" s="21"/>
    </row>
    <row r="66" spans="1:16" x14ac:dyDescent="0.25">
      <c r="B66" s="10"/>
      <c r="C66" s="10"/>
      <c r="D66" s="10"/>
      <c r="E66" s="9"/>
      <c r="F66" s="10"/>
      <c r="G66" s="10"/>
      <c r="H66" s="10"/>
      <c r="I66" s="9"/>
      <c r="J66" s="10"/>
      <c r="K66" s="10"/>
      <c r="L66" s="10"/>
      <c r="M66" s="9"/>
      <c r="N66" s="10"/>
      <c r="O66" s="10"/>
      <c r="P66" s="10"/>
    </row>
    <row r="70" spans="1:16" x14ac:dyDescent="0.25">
      <c r="B70" s="9"/>
    </row>
  </sheetData>
  <mergeCells count="17">
    <mergeCell ref="N53:P53"/>
    <mergeCell ref="B53:C53"/>
    <mergeCell ref="E40:F40"/>
    <mergeCell ref="H40:I40"/>
    <mergeCell ref="K40:L40"/>
    <mergeCell ref="E53:F53"/>
    <mergeCell ref="H53:I53"/>
    <mergeCell ref="K53:L53"/>
    <mergeCell ref="B40:C40"/>
    <mergeCell ref="K1:L1"/>
    <mergeCell ref="B14:C14"/>
    <mergeCell ref="E14:F14"/>
    <mergeCell ref="H14:I14"/>
    <mergeCell ref="K14:L14"/>
    <mergeCell ref="B1:C1"/>
    <mergeCell ref="E1:F1"/>
    <mergeCell ref="H1:I1"/>
  </mergeCells>
  <pageMargins left="0.25" right="0.25" top="0.5" bottom="0.5" header="0.25" footer="0.25"/>
  <pageSetup orientation="landscape" r:id="rId1"/>
  <headerFooter differentOddEven="1">
    <oddHeader>&amp;L&amp;"-,Bold"&amp;14 2025-2026 - eULM Cost of Attendance</oddHeader>
    <oddFooter>&amp;C
&amp;D</oddFooter>
    <evenHeader>&amp;L&amp;"-,Bold"&amp;12 2025-2026 - eULM Cost of Attendance - One Semester</evenHeader>
    <evenFooter>&amp;L
&amp;C&amp;D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8"/>
  <sheetViews>
    <sheetView view="pageLayout" zoomScaleNormal="100" workbookViewId="0">
      <selection activeCell="O18" sqref="O18"/>
    </sheetView>
  </sheetViews>
  <sheetFormatPr defaultColWidth="9.140625" defaultRowHeight="15" x14ac:dyDescent="0.25"/>
  <cols>
    <col min="1" max="1" width="15.42578125" bestFit="1" customWidth="1"/>
    <col min="2" max="2" width="9.140625" customWidth="1"/>
    <col min="3" max="3" width="10.140625" bestFit="1" customWidth="1"/>
    <col min="4" max="4" width="1.5703125" customWidth="1"/>
    <col min="5" max="5" width="8.5703125" bestFit="1" customWidth="1"/>
    <col min="6" max="6" width="9.140625" customWidth="1"/>
    <col min="7" max="7" width="1.5703125" customWidth="1"/>
    <col min="8" max="8" width="9.140625" customWidth="1"/>
    <col min="9" max="9" width="10.140625" bestFit="1" customWidth="1"/>
    <col min="10" max="10" width="1.5703125" customWidth="1"/>
    <col min="11" max="11" width="9.140625" customWidth="1"/>
    <col min="12" max="12" width="9" customWidth="1"/>
    <col min="13" max="13" width="1.5703125" customWidth="1"/>
    <col min="14" max="14" width="5.5703125" customWidth="1"/>
    <col min="15" max="15" width="9.5703125" bestFit="1" customWidth="1"/>
    <col min="16" max="16" width="9.140625" customWidth="1"/>
  </cols>
  <sheetData>
    <row r="1" spans="1:16" ht="11.25" customHeight="1" x14ac:dyDescent="0.25">
      <c r="B1" s="21"/>
      <c r="C1" s="21"/>
      <c r="E1" s="21"/>
      <c r="F1" s="21"/>
      <c r="H1" s="21"/>
      <c r="I1" s="21"/>
      <c r="K1" s="21"/>
      <c r="L1" s="21"/>
    </row>
    <row r="2" spans="1:16" x14ac:dyDescent="0.25">
      <c r="A2" s="13" t="s">
        <v>8</v>
      </c>
      <c r="B2" s="55" t="s">
        <v>38</v>
      </c>
      <c r="C2" s="54"/>
      <c r="D2" s="38"/>
      <c r="E2" s="54" t="s">
        <v>41</v>
      </c>
      <c r="F2" s="54"/>
      <c r="G2" s="38"/>
      <c r="H2" s="54" t="s">
        <v>39</v>
      </c>
      <c r="I2" s="54"/>
      <c r="J2" s="38"/>
      <c r="K2" s="54" t="s">
        <v>40</v>
      </c>
      <c r="L2" s="54"/>
    </row>
    <row r="3" spans="1:16" x14ac:dyDescent="0.25">
      <c r="B3" s="14" t="s">
        <v>13</v>
      </c>
      <c r="C3" s="14" t="s">
        <v>15</v>
      </c>
      <c r="D3" s="11"/>
      <c r="E3" s="14" t="s">
        <v>13</v>
      </c>
      <c r="F3" s="14" t="s">
        <v>15</v>
      </c>
      <c r="G3" s="11"/>
      <c r="H3" s="14" t="s">
        <v>13</v>
      </c>
      <c r="I3" s="14" t="s">
        <v>15</v>
      </c>
      <c r="J3" s="11"/>
      <c r="K3" s="14" t="s">
        <v>13</v>
      </c>
      <c r="L3" s="14" t="s">
        <v>15</v>
      </c>
    </row>
    <row r="4" spans="1:16" x14ac:dyDescent="0.25">
      <c r="A4" t="s">
        <v>1</v>
      </c>
      <c r="B4" s="5">
        <f>3600</f>
        <v>3600</v>
      </c>
      <c r="C4" s="5">
        <f>B4</f>
        <v>3600</v>
      </c>
      <c r="D4" s="9"/>
      <c r="E4" s="6">
        <f>3000</f>
        <v>3000</v>
      </c>
      <c r="F4" s="6">
        <f>E4</f>
        <v>3000</v>
      </c>
      <c r="G4" s="9"/>
      <c r="H4" s="6">
        <f>1800</f>
        <v>1800</v>
      </c>
      <c r="I4" s="6">
        <f>H4</f>
        <v>1800</v>
      </c>
      <c r="J4" s="9"/>
      <c r="K4" s="6">
        <v>1200</v>
      </c>
      <c r="L4" s="5">
        <f>K4</f>
        <v>1200</v>
      </c>
    </row>
    <row r="5" spans="1:16" x14ac:dyDescent="0.25">
      <c r="A5" t="s">
        <v>57</v>
      </c>
      <c r="B5" s="6">
        <f>'2526-UG_Gr_PharmD'!B4</f>
        <v>4297</v>
      </c>
      <c r="C5" s="6">
        <f>'2526-UG_Gr_PharmD'!D4</f>
        <v>12085</v>
      </c>
      <c r="D5" s="9"/>
      <c r="E5" s="6">
        <f t="shared" ref="E5:F8" si="0">B5</f>
        <v>4297</v>
      </c>
      <c r="F5" s="6">
        <f t="shared" si="0"/>
        <v>12085</v>
      </c>
      <c r="G5" s="9"/>
      <c r="H5" s="6">
        <f t="shared" ref="H5:I8" si="1">B5</f>
        <v>4297</v>
      </c>
      <c r="I5" s="6">
        <f t="shared" si="1"/>
        <v>12085</v>
      </c>
      <c r="J5" s="9"/>
      <c r="K5" s="6">
        <f>B5*0</f>
        <v>0</v>
      </c>
      <c r="L5" s="6">
        <f>C5*0</f>
        <v>0</v>
      </c>
    </row>
    <row r="6" spans="1:16" x14ac:dyDescent="0.25">
      <c r="A6" t="s">
        <v>58</v>
      </c>
      <c r="B6" s="6">
        <f>'2526-UG_Gr_PharmD'!B5</f>
        <v>1385</v>
      </c>
      <c r="C6" s="6">
        <v>1385</v>
      </c>
      <c r="D6" s="9"/>
      <c r="E6" s="6">
        <f t="shared" si="0"/>
        <v>1385</v>
      </c>
      <c r="F6" s="6">
        <f t="shared" si="0"/>
        <v>1385</v>
      </c>
      <c r="G6" s="9"/>
      <c r="H6" s="6">
        <f t="shared" si="1"/>
        <v>1385</v>
      </c>
      <c r="I6" s="6">
        <f t="shared" si="1"/>
        <v>1385</v>
      </c>
      <c r="J6" s="9"/>
      <c r="K6" s="6">
        <f>B6*0.5</f>
        <v>692.5</v>
      </c>
      <c r="L6" s="6">
        <f>C6*0.5</f>
        <v>692.5</v>
      </c>
    </row>
    <row r="7" spans="1:16" x14ac:dyDescent="0.25">
      <c r="A7" t="s">
        <v>3</v>
      </c>
      <c r="B7" s="6">
        <f>'2526-UG_Gr_PharmD'!B6</f>
        <v>2665</v>
      </c>
      <c r="C7" s="6">
        <f>'2526-UG_Gr_PharmD'!D6</f>
        <v>2665</v>
      </c>
      <c r="D7" s="9"/>
      <c r="E7" s="6">
        <f t="shared" si="0"/>
        <v>2665</v>
      </c>
      <c r="F7" s="6">
        <f t="shared" si="0"/>
        <v>2665</v>
      </c>
      <c r="G7" s="9"/>
      <c r="H7" s="6">
        <f t="shared" si="1"/>
        <v>2665</v>
      </c>
      <c r="I7" s="6">
        <f t="shared" si="1"/>
        <v>2665</v>
      </c>
      <c r="J7" s="9"/>
      <c r="K7" s="6">
        <f>B7*0</f>
        <v>0</v>
      </c>
      <c r="L7" s="6">
        <f>C7*0</f>
        <v>0</v>
      </c>
    </row>
    <row r="8" spans="1:16" x14ac:dyDescent="0.25">
      <c r="A8" t="s">
        <v>2</v>
      </c>
      <c r="B8" s="6">
        <v>3650</v>
      </c>
      <c r="C8" s="6">
        <v>3650</v>
      </c>
      <c r="D8" s="9"/>
      <c r="E8" s="6">
        <f t="shared" si="0"/>
        <v>3650</v>
      </c>
      <c r="F8" s="6">
        <f t="shared" si="0"/>
        <v>3650</v>
      </c>
      <c r="G8" s="9"/>
      <c r="H8" s="6">
        <f t="shared" si="1"/>
        <v>3650</v>
      </c>
      <c r="I8" s="6">
        <f t="shared" si="1"/>
        <v>3650</v>
      </c>
      <c r="J8" s="9"/>
      <c r="K8" s="6">
        <f>B8</f>
        <v>3650</v>
      </c>
      <c r="L8" s="6">
        <f>C8</f>
        <v>3650</v>
      </c>
    </row>
    <row r="9" spans="1:16" ht="15.75" customHeight="1" thickBot="1" x14ac:dyDescent="0.3">
      <c r="A9" t="s">
        <v>74</v>
      </c>
      <c r="B9" s="7">
        <v>52</v>
      </c>
      <c r="C9" s="7">
        <v>52</v>
      </c>
      <c r="E9" s="8">
        <v>52</v>
      </c>
      <c r="F9" s="8">
        <v>52</v>
      </c>
      <c r="G9" s="9"/>
      <c r="H9" s="8">
        <v>52</v>
      </c>
      <c r="I9" s="8">
        <v>52</v>
      </c>
      <c r="J9" s="9"/>
      <c r="K9" s="8"/>
      <c r="L9" s="8"/>
    </row>
    <row r="10" spans="1:16" ht="15.75" thickTop="1" x14ac:dyDescent="0.25">
      <c r="A10" t="s">
        <v>4</v>
      </c>
      <c r="B10" s="17">
        <f>B4+B5+B6+B8+B7+B9</f>
        <v>15649</v>
      </c>
      <c r="C10" s="17">
        <f>C4+C5+C6+C7+C8+C9</f>
        <v>23437</v>
      </c>
      <c r="E10" s="17">
        <f>E4+E5+E6+E7+E8+E9</f>
        <v>15049</v>
      </c>
      <c r="F10" s="17">
        <f>F4+F5+F6+F7+F8+F9</f>
        <v>22837</v>
      </c>
      <c r="G10" s="9"/>
      <c r="H10" s="17">
        <f>H4+H5+H6+H8+H7+H9</f>
        <v>13849</v>
      </c>
      <c r="I10" s="17">
        <f>I4+I5+I6+I8+I7+I9</f>
        <v>21637</v>
      </c>
      <c r="J10" s="9"/>
      <c r="K10" s="17">
        <f>K4+K5+K6+K8+K7</f>
        <v>5542.5</v>
      </c>
      <c r="L10" s="17">
        <f>L4+L5+L6+L8+L7</f>
        <v>5542.5</v>
      </c>
    </row>
    <row r="11" spans="1:16" ht="11.25" customHeight="1" x14ac:dyDescent="0.25">
      <c r="B11" s="21"/>
      <c r="C11" s="21"/>
      <c r="D11" s="21"/>
      <c r="F11" s="21"/>
      <c r="G11" s="21"/>
      <c r="H11" s="21"/>
      <c r="J11" s="21"/>
      <c r="K11" s="21"/>
      <c r="L11" s="21"/>
      <c r="N11" s="21"/>
      <c r="O11" s="21"/>
      <c r="P11" s="21"/>
    </row>
    <row r="12" spans="1:16" x14ac:dyDescent="0.25">
      <c r="B12" s="21"/>
      <c r="C12" s="21"/>
      <c r="D12" s="21"/>
      <c r="F12" s="21"/>
      <c r="G12" s="21"/>
      <c r="H12" s="21"/>
      <c r="J12" s="21"/>
      <c r="K12" s="21"/>
      <c r="L12" s="21"/>
      <c r="N12" s="21"/>
      <c r="O12" s="21"/>
      <c r="P12" s="21"/>
    </row>
    <row r="13" spans="1:16" x14ac:dyDescent="0.25">
      <c r="A13" s="13" t="s">
        <v>27</v>
      </c>
      <c r="B13" s="55" t="s">
        <v>38</v>
      </c>
      <c r="C13" s="54"/>
      <c r="D13" s="38"/>
      <c r="E13" s="54" t="s">
        <v>41</v>
      </c>
      <c r="F13" s="54"/>
      <c r="G13" s="38"/>
      <c r="H13" s="54" t="s">
        <v>39</v>
      </c>
      <c r="I13" s="54"/>
      <c r="J13" s="38"/>
      <c r="K13" s="54" t="s">
        <v>40</v>
      </c>
      <c r="L13" s="54"/>
      <c r="N13" s="53"/>
      <c r="O13" s="53"/>
      <c r="P13" s="53"/>
    </row>
    <row r="14" spans="1:16" x14ac:dyDescent="0.25">
      <c r="B14" s="14" t="s">
        <v>13</v>
      </c>
      <c r="C14" s="14" t="s">
        <v>15</v>
      </c>
      <c r="D14" s="11"/>
      <c r="E14" s="14" t="s">
        <v>13</v>
      </c>
      <c r="F14" s="14" t="s">
        <v>15</v>
      </c>
      <c r="G14" s="11"/>
      <c r="H14" s="14" t="s">
        <v>13</v>
      </c>
      <c r="I14" s="14" t="s">
        <v>15</v>
      </c>
      <c r="J14" s="11"/>
      <c r="K14" s="14" t="s">
        <v>13</v>
      </c>
      <c r="L14" s="14" t="s">
        <v>15</v>
      </c>
      <c r="N14" s="47"/>
      <c r="O14" t="s">
        <v>32</v>
      </c>
    </row>
    <row r="15" spans="1:16" x14ac:dyDescent="0.25">
      <c r="A15" t="s">
        <v>1</v>
      </c>
      <c r="B15" s="5">
        <v>1800</v>
      </c>
      <c r="C15" s="5">
        <f>B15</f>
        <v>1800</v>
      </c>
      <c r="D15" s="9"/>
      <c r="E15" s="6">
        <v>1500</v>
      </c>
      <c r="F15" s="5">
        <f>E15</f>
        <v>1500</v>
      </c>
      <c r="G15" s="9"/>
      <c r="H15" s="6">
        <v>900</v>
      </c>
      <c r="I15" s="6">
        <f>H15</f>
        <v>900</v>
      </c>
      <c r="J15" s="9"/>
      <c r="K15" s="6">
        <v>600</v>
      </c>
      <c r="L15" s="5">
        <f>K15</f>
        <v>600</v>
      </c>
    </row>
    <row r="16" spans="1:16" x14ac:dyDescent="0.25">
      <c r="A16" t="s">
        <v>57</v>
      </c>
      <c r="B16" s="6">
        <f>B5/2</f>
        <v>2148.5</v>
      </c>
      <c r="C16" s="6">
        <f>C5/2</f>
        <v>6042.5</v>
      </c>
      <c r="D16" s="9"/>
      <c r="E16" s="6">
        <f t="shared" ref="E16:F18" si="2">B16</f>
        <v>2148.5</v>
      </c>
      <c r="F16" s="6">
        <f t="shared" si="2"/>
        <v>6042.5</v>
      </c>
      <c r="G16" s="9"/>
      <c r="H16" s="6">
        <f t="shared" ref="H16:I18" si="3">B16</f>
        <v>2148.5</v>
      </c>
      <c r="I16" s="6">
        <f t="shared" si="3"/>
        <v>6042.5</v>
      </c>
      <c r="J16" s="9"/>
      <c r="K16" s="6">
        <f>B16*0</f>
        <v>0</v>
      </c>
      <c r="L16" s="6">
        <f>C16*0</f>
        <v>0</v>
      </c>
    </row>
    <row r="17" spans="1:16" x14ac:dyDescent="0.25">
      <c r="A17" t="s">
        <v>58</v>
      </c>
      <c r="B17" s="6">
        <f>B6/2</f>
        <v>692.5</v>
      </c>
      <c r="C17" s="6">
        <f>B17</f>
        <v>692.5</v>
      </c>
      <c r="D17" s="9"/>
      <c r="E17" s="6">
        <f t="shared" si="2"/>
        <v>692.5</v>
      </c>
      <c r="F17" s="6">
        <f t="shared" si="2"/>
        <v>692.5</v>
      </c>
      <c r="G17" s="9"/>
      <c r="H17" s="6">
        <f t="shared" si="3"/>
        <v>692.5</v>
      </c>
      <c r="I17" s="6">
        <f t="shared" si="3"/>
        <v>692.5</v>
      </c>
      <c r="J17" s="9"/>
      <c r="K17" s="6">
        <f>B17*0.5</f>
        <v>346.25</v>
      </c>
      <c r="L17" s="6">
        <f>C17*0.5</f>
        <v>346.25</v>
      </c>
    </row>
    <row r="18" spans="1:16" x14ac:dyDescent="0.25">
      <c r="A18" t="s">
        <v>3</v>
      </c>
      <c r="B18" s="6">
        <f>B7/2</f>
        <v>1332.5</v>
      </c>
      <c r="C18" s="6">
        <f>C7/2</f>
        <v>1332.5</v>
      </c>
      <c r="D18" s="9"/>
      <c r="E18" s="6">
        <f t="shared" si="2"/>
        <v>1332.5</v>
      </c>
      <c r="F18" s="6">
        <f t="shared" si="2"/>
        <v>1332.5</v>
      </c>
      <c r="G18" s="9"/>
      <c r="H18" s="6">
        <f t="shared" si="3"/>
        <v>1332.5</v>
      </c>
      <c r="I18" s="6">
        <f t="shared" si="3"/>
        <v>1332.5</v>
      </c>
      <c r="J18" s="9"/>
      <c r="K18" s="6">
        <f>B18*0</f>
        <v>0</v>
      </c>
      <c r="L18" s="6">
        <f>C18*0</f>
        <v>0</v>
      </c>
    </row>
    <row r="19" spans="1:16" x14ac:dyDescent="0.25">
      <c r="A19" t="s">
        <v>2</v>
      </c>
      <c r="B19" s="6">
        <f>B8/2</f>
        <v>1825</v>
      </c>
      <c r="C19" s="6">
        <f>B8/2</f>
        <v>1825</v>
      </c>
      <c r="D19" s="9"/>
      <c r="E19" s="6">
        <f>B8/2</f>
        <v>1825</v>
      </c>
      <c r="F19" s="6">
        <f>B8/2</f>
        <v>1825</v>
      </c>
      <c r="G19" s="9"/>
      <c r="H19" s="6">
        <f>B8/2</f>
        <v>1825</v>
      </c>
      <c r="I19" s="6">
        <f>B8/2</f>
        <v>1825</v>
      </c>
      <c r="J19" s="9"/>
      <c r="K19" s="6">
        <f>B8/2</f>
        <v>1825</v>
      </c>
      <c r="L19" s="6">
        <f>B8/2</f>
        <v>1825</v>
      </c>
    </row>
    <row r="20" spans="1:16" ht="15.75" thickBot="1" x14ac:dyDescent="0.3">
      <c r="A20" t="s">
        <v>74</v>
      </c>
      <c r="B20" s="1">
        <v>26</v>
      </c>
      <c r="C20" s="7">
        <v>26</v>
      </c>
      <c r="D20" s="21"/>
      <c r="E20" s="7">
        <v>26</v>
      </c>
      <c r="F20" s="7">
        <v>26</v>
      </c>
      <c r="G20" s="21"/>
      <c r="H20" s="7">
        <v>26</v>
      </c>
      <c r="I20" s="7">
        <v>26</v>
      </c>
      <c r="J20" s="21"/>
      <c r="K20" s="7"/>
      <c r="L20" s="7"/>
    </row>
    <row r="21" spans="1:16" ht="15.75" thickTop="1" x14ac:dyDescent="0.25">
      <c r="A21" t="s">
        <v>4</v>
      </c>
      <c r="B21" s="18">
        <f>SUM(B15:B20)</f>
        <v>7824.5</v>
      </c>
      <c r="C21" s="18">
        <f>SUM(C15:C20)</f>
        <v>11718.5</v>
      </c>
      <c r="E21" s="18">
        <f>SUM(E15:E20)</f>
        <v>7524.5</v>
      </c>
      <c r="F21" s="18">
        <f>SUM(F15:F20)</f>
        <v>11418.5</v>
      </c>
      <c r="G21" s="9"/>
      <c r="H21" s="18">
        <f>SUM(H15:H20)</f>
        <v>6924.5</v>
      </c>
      <c r="I21" s="18">
        <f>SUM(I15:I20)</f>
        <v>10818.5</v>
      </c>
      <c r="J21" s="9"/>
      <c r="K21" s="18">
        <f>SUM(K15:K20)</f>
        <v>2771.25</v>
      </c>
      <c r="L21" s="18">
        <f>SUM(L15:L20)</f>
        <v>2771.25</v>
      </c>
    </row>
    <row r="22" spans="1:16" ht="9.75" customHeight="1" x14ac:dyDescent="0.25">
      <c r="B22" s="21"/>
      <c r="C22" s="21"/>
      <c r="D22" s="21"/>
      <c r="F22" s="21"/>
      <c r="G22" s="21"/>
      <c r="H22" s="21"/>
      <c r="J22" s="21"/>
      <c r="K22" s="21"/>
      <c r="L22" s="21"/>
      <c r="N22" s="21"/>
      <c r="O22" s="21"/>
      <c r="P22" s="21"/>
    </row>
    <row r="23" spans="1:16" ht="12" customHeight="1" x14ac:dyDescent="0.25">
      <c r="A23" t="s">
        <v>19</v>
      </c>
      <c r="C23" s="21"/>
      <c r="D23" s="21"/>
      <c r="F23" s="21"/>
      <c r="G23" s="21"/>
      <c r="H23" s="21"/>
      <c r="J23" s="21"/>
      <c r="K23" s="21"/>
      <c r="L23" s="21"/>
      <c r="N23" s="21"/>
      <c r="O23" s="21"/>
      <c r="P23" s="21"/>
    </row>
    <row r="24" spans="1:16" x14ac:dyDescent="0.25">
      <c r="B24" s="10"/>
      <c r="C24" s="10"/>
      <c r="D24" s="10"/>
      <c r="E24" s="9"/>
      <c r="F24" s="10"/>
      <c r="G24" s="10"/>
      <c r="H24" s="10"/>
      <c r="I24" s="9"/>
      <c r="J24" s="10"/>
      <c r="K24" s="10"/>
      <c r="L24" s="10"/>
      <c r="M24" s="9"/>
      <c r="N24" s="10"/>
      <c r="O24" s="10"/>
      <c r="P24" s="10"/>
    </row>
    <row r="28" spans="1:16" x14ac:dyDescent="0.25">
      <c r="B28" s="9"/>
    </row>
  </sheetData>
  <mergeCells count="9">
    <mergeCell ref="B2:C2"/>
    <mergeCell ref="E2:F2"/>
    <mergeCell ref="H2:I2"/>
    <mergeCell ref="K2:L2"/>
    <mergeCell ref="N13:P13"/>
    <mergeCell ref="B13:C13"/>
    <mergeCell ref="E13:F13"/>
    <mergeCell ref="H13:I13"/>
    <mergeCell ref="K13:L13"/>
  </mergeCells>
  <pageMargins left="0.25" right="0.25" top="0.5" bottom="0.5" header="0.25" footer="0.25"/>
  <pageSetup orientation="landscape" r:id="rId1"/>
  <headerFooter differentOddEven="1">
    <oddHeader>&amp;L&amp;"-,Bold"&amp;14 2025-2026 - AP eULM Cost of Attendance&amp;C(GRADUATE ONLY)</oddHeader>
    <oddFooter>&amp;C
&amp;D</oddFooter>
    <evenHeader>&amp;L&amp;"-,Bold"&amp;12 2018-2019 - AP eULM Cost of Attendance - One Semester</evenHeader>
    <evenFooter>&amp;L
&amp;C&amp;D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P29"/>
  <sheetViews>
    <sheetView tabSelected="1" workbookViewId="0">
      <selection activeCell="B6" sqref="B6"/>
    </sheetView>
  </sheetViews>
  <sheetFormatPr defaultRowHeight="15" x14ac:dyDescent="0.25"/>
  <cols>
    <col min="1" max="1" width="19.42578125" customWidth="1"/>
  </cols>
  <sheetData>
    <row r="1" spans="1:16" ht="21" x14ac:dyDescent="0.35">
      <c r="A1" s="51" t="s">
        <v>83</v>
      </c>
    </row>
    <row r="3" spans="1:16" x14ac:dyDescent="0.25">
      <c r="A3" t="s">
        <v>19</v>
      </c>
      <c r="B3" s="21"/>
      <c r="C3" s="21"/>
      <c r="D3" s="21"/>
      <c r="F3" s="21"/>
      <c r="G3" s="21"/>
      <c r="H3" s="21"/>
      <c r="J3" s="21"/>
      <c r="K3" s="21"/>
      <c r="L3" s="21"/>
      <c r="N3" s="21"/>
      <c r="O3" s="21"/>
      <c r="P3" s="21"/>
    </row>
    <row r="4" spans="1:16" x14ac:dyDescent="0.25">
      <c r="A4" s="13" t="s">
        <v>59</v>
      </c>
      <c r="B4" s="53" t="s">
        <v>92</v>
      </c>
      <c r="C4" s="53"/>
      <c r="D4" s="53"/>
      <c r="F4" s="54" t="s">
        <v>93</v>
      </c>
      <c r="G4" s="54"/>
      <c r="H4" s="53"/>
      <c r="J4" s="54" t="s">
        <v>22</v>
      </c>
      <c r="K4" s="54"/>
      <c r="L4" s="54"/>
      <c r="N4" s="54" t="s">
        <v>94</v>
      </c>
      <c r="O4" s="54"/>
      <c r="P4" s="54"/>
    </row>
    <row r="5" spans="1:16" x14ac:dyDescent="0.25">
      <c r="A5" s="22"/>
      <c r="B5" s="14" t="s">
        <v>54</v>
      </c>
      <c r="C5" s="14" t="s">
        <v>55</v>
      </c>
      <c r="D5" s="14" t="s">
        <v>56</v>
      </c>
      <c r="E5" s="11"/>
      <c r="F5" s="14" t="s">
        <v>54</v>
      </c>
      <c r="G5" s="14" t="s">
        <v>55</v>
      </c>
      <c r="H5" s="14" t="s">
        <v>56</v>
      </c>
      <c r="I5" s="11"/>
      <c r="J5" s="14" t="s">
        <v>54</v>
      </c>
      <c r="K5" s="14" t="s">
        <v>55</v>
      </c>
      <c r="L5" s="14" t="s">
        <v>56</v>
      </c>
      <c r="M5" s="11"/>
      <c r="N5" s="14" t="s">
        <v>54</v>
      </c>
      <c r="O5" s="14" t="s">
        <v>55</v>
      </c>
      <c r="P5" s="14" t="s">
        <v>56</v>
      </c>
    </row>
    <row r="6" spans="1:16" x14ac:dyDescent="0.25">
      <c r="A6" s="22" t="s">
        <v>53</v>
      </c>
      <c r="B6" s="3">
        <v>18291</v>
      </c>
      <c r="C6" s="3">
        <f>B6</f>
        <v>18291</v>
      </c>
      <c r="D6" s="5">
        <f>B6</f>
        <v>18291</v>
      </c>
      <c r="E6" s="10">
        <f t="shared" ref="E6:M6" si="0">D6</f>
        <v>18291</v>
      </c>
      <c r="F6" s="5">
        <v>17378</v>
      </c>
      <c r="G6" s="3">
        <f>F6</f>
        <v>17378</v>
      </c>
      <c r="H6" s="5">
        <f>F6</f>
        <v>17378</v>
      </c>
      <c r="I6" s="10">
        <f t="shared" si="0"/>
        <v>17378</v>
      </c>
      <c r="J6" s="5">
        <v>15599</v>
      </c>
      <c r="K6" s="3">
        <f>J6</f>
        <v>15599</v>
      </c>
      <c r="L6" s="5">
        <f>K6</f>
        <v>15599</v>
      </c>
      <c r="M6" s="10">
        <f t="shared" si="0"/>
        <v>15599</v>
      </c>
      <c r="N6" s="5">
        <v>13810</v>
      </c>
      <c r="O6" s="3">
        <f>N6</f>
        <v>13810</v>
      </c>
      <c r="P6" s="5">
        <f>N6</f>
        <v>13810</v>
      </c>
    </row>
    <row r="7" spans="1:16" x14ac:dyDescent="0.25">
      <c r="A7" t="s">
        <v>57</v>
      </c>
      <c r="B7" s="4">
        <v>4297</v>
      </c>
      <c r="C7" s="4">
        <v>10920</v>
      </c>
      <c r="D7" s="6">
        <v>12085</v>
      </c>
      <c r="E7" s="9"/>
      <c r="F7" s="6">
        <f>B7</f>
        <v>4297</v>
      </c>
      <c r="G7" s="4">
        <f>C7</f>
        <v>10920</v>
      </c>
      <c r="H7" s="6">
        <f>D7</f>
        <v>12085</v>
      </c>
      <c r="I7" s="9"/>
      <c r="J7" s="6">
        <f>B7</f>
        <v>4297</v>
      </c>
      <c r="K7" s="4">
        <f>C7</f>
        <v>10920</v>
      </c>
      <c r="L7" s="6">
        <f>D7</f>
        <v>12085</v>
      </c>
      <c r="M7" s="9"/>
      <c r="N7" s="6">
        <f>B7*0</f>
        <v>0</v>
      </c>
      <c r="O7" s="4">
        <f>C7*0</f>
        <v>0</v>
      </c>
      <c r="P7" s="6">
        <f>D7*0</f>
        <v>0</v>
      </c>
    </row>
    <row r="8" spans="1:16" x14ac:dyDescent="0.25">
      <c r="A8" t="s">
        <v>58</v>
      </c>
      <c r="B8" s="4">
        <v>1385</v>
      </c>
      <c r="C8" s="4">
        <f>B8</f>
        <v>1385</v>
      </c>
      <c r="D8" s="6">
        <f>B8</f>
        <v>1385</v>
      </c>
      <c r="E8" s="9"/>
      <c r="F8" s="6">
        <f>B8</f>
        <v>1385</v>
      </c>
      <c r="G8" s="6">
        <f>F8</f>
        <v>1385</v>
      </c>
      <c r="H8" s="6">
        <f>F8</f>
        <v>1385</v>
      </c>
      <c r="I8" s="6">
        <f t="shared" ref="I8:M8" si="1">E8*0.75</f>
        <v>0</v>
      </c>
      <c r="J8" s="6">
        <f>B8</f>
        <v>1385</v>
      </c>
      <c r="K8" s="6">
        <f>J8</f>
        <v>1385</v>
      </c>
      <c r="L8" s="6">
        <f>J8</f>
        <v>1385</v>
      </c>
      <c r="M8" s="6">
        <f t="shared" si="1"/>
        <v>0</v>
      </c>
      <c r="N8" s="6">
        <f>B8*0.5</f>
        <v>692.5</v>
      </c>
      <c r="O8" s="6">
        <f>N8</f>
        <v>692.5</v>
      </c>
      <c r="P8" s="6">
        <f>N8</f>
        <v>692.5</v>
      </c>
    </row>
    <row r="9" spans="1:16" x14ac:dyDescent="0.25">
      <c r="A9" t="s">
        <v>3</v>
      </c>
      <c r="B9" s="4">
        <v>2665</v>
      </c>
      <c r="C9" s="4">
        <f>B9</f>
        <v>2665</v>
      </c>
      <c r="D9" s="6">
        <f>B9</f>
        <v>2665</v>
      </c>
      <c r="E9" s="9"/>
      <c r="F9" s="6">
        <f>B9</f>
        <v>2665</v>
      </c>
      <c r="G9" s="6">
        <f>F9</f>
        <v>2665</v>
      </c>
      <c r="H9" s="6">
        <f>F9</f>
        <v>2665</v>
      </c>
      <c r="I9" s="9"/>
      <c r="J9" s="6">
        <f>B9</f>
        <v>2665</v>
      </c>
      <c r="K9" s="6">
        <f>J9</f>
        <v>2665</v>
      </c>
      <c r="L9" s="6">
        <f>J9</f>
        <v>2665</v>
      </c>
      <c r="M9" s="9"/>
      <c r="N9" s="6">
        <f>B9*0</f>
        <v>0</v>
      </c>
      <c r="O9" s="6">
        <f t="shared" ref="O9:P9" si="2">C9*0</f>
        <v>0</v>
      </c>
      <c r="P9" s="6">
        <f t="shared" si="2"/>
        <v>0</v>
      </c>
    </row>
    <row r="10" spans="1:16" x14ac:dyDescent="0.25">
      <c r="A10" t="s">
        <v>2</v>
      </c>
      <c r="B10" s="4">
        <v>3650</v>
      </c>
      <c r="C10" s="4">
        <v>3650</v>
      </c>
      <c r="D10" s="6">
        <v>3650</v>
      </c>
      <c r="E10" s="9"/>
      <c r="F10" s="6">
        <f>B10</f>
        <v>3650</v>
      </c>
      <c r="G10" s="6">
        <f>C10</f>
        <v>3650</v>
      </c>
      <c r="H10" s="6">
        <f>D10</f>
        <v>3650</v>
      </c>
      <c r="I10" s="9"/>
      <c r="J10" s="6">
        <f>B10</f>
        <v>3650</v>
      </c>
      <c r="K10" s="6">
        <f>C10</f>
        <v>3650</v>
      </c>
      <c r="L10" s="6">
        <f>D10</f>
        <v>3650</v>
      </c>
      <c r="M10" s="9"/>
      <c r="N10" s="6">
        <f>B10</f>
        <v>3650</v>
      </c>
      <c r="O10" s="6">
        <f>C10</f>
        <v>3650</v>
      </c>
      <c r="P10" s="6">
        <f>D10</f>
        <v>3650</v>
      </c>
    </row>
    <row r="11" spans="1:16" ht="15.75" thickBot="1" x14ac:dyDescent="0.3">
      <c r="A11" t="s">
        <v>74</v>
      </c>
      <c r="B11" s="1">
        <v>52</v>
      </c>
      <c r="C11" s="1">
        <v>52</v>
      </c>
      <c r="D11" s="7">
        <v>52</v>
      </c>
      <c r="F11" s="7">
        <f>B11</f>
        <v>52</v>
      </c>
      <c r="G11" s="1">
        <v>52</v>
      </c>
      <c r="H11" s="7">
        <v>52</v>
      </c>
      <c r="J11" s="7">
        <f>B11</f>
        <v>52</v>
      </c>
      <c r="K11" s="1">
        <v>52</v>
      </c>
      <c r="L11" s="7">
        <v>52</v>
      </c>
      <c r="N11" s="7">
        <v>0</v>
      </c>
      <c r="O11" s="1">
        <v>0</v>
      </c>
      <c r="P11" s="7">
        <v>0</v>
      </c>
    </row>
    <row r="12" spans="1:16" ht="15.75" thickTop="1" x14ac:dyDescent="0.25">
      <c r="A12" t="s">
        <v>4</v>
      </c>
      <c r="B12" s="19">
        <f>B6+B7+B8+B10+B9+B11</f>
        <v>30340</v>
      </c>
      <c r="C12" s="19">
        <f>C6+C7+C8+C10+C9+C11</f>
        <v>36963</v>
      </c>
      <c r="D12" s="17">
        <f>D6+D7+D8+D10+D9+D11</f>
        <v>38128</v>
      </c>
      <c r="F12" s="17">
        <f>F6+F7+F8+F10+F9+F11</f>
        <v>29427</v>
      </c>
      <c r="G12" s="19">
        <f>G6+G7+G8+G10+G9+G11</f>
        <v>36050</v>
      </c>
      <c r="H12" s="17">
        <f>H6+H7+H8+H10+H9+H11</f>
        <v>37215</v>
      </c>
      <c r="I12" s="9"/>
      <c r="J12" s="17">
        <f>J6+J7+J8+J10+J9+J11</f>
        <v>27648</v>
      </c>
      <c r="K12" s="19">
        <f>K6+K7+K8+K10+K9+K11</f>
        <v>34271</v>
      </c>
      <c r="L12" s="17">
        <f>L6+L7+L8+L10+L9+L11</f>
        <v>35436</v>
      </c>
      <c r="M12" s="9"/>
      <c r="N12" s="17">
        <f>N6+N7+N8+N10+N9</f>
        <v>18152.5</v>
      </c>
      <c r="O12" s="19">
        <f>O6+O7+O8+O10+O9</f>
        <v>18152.5</v>
      </c>
      <c r="P12" s="18">
        <f>P6+P7+P8+P10+P9</f>
        <v>18152.5</v>
      </c>
    </row>
    <row r="13" spans="1:16" ht="15.75" thickBot="1" x14ac:dyDescent="0.3">
      <c r="A13" t="s">
        <v>5</v>
      </c>
      <c r="B13" s="2">
        <v>12100</v>
      </c>
      <c r="C13" s="2">
        <f>B13</f>
        <v>12100</v>
      </c>
      <c r="D13" s="8">
        <f>B13</f>
        <v>12100</v>
      </c>
      <c r="E13" s="9"/>
      <c r="F13" s="8">
        <v>12100</v>
      </c>
      <c r="G13" s="2">
        <f>F13</f>
        <v>12100</v>
      </c>
      <c r="H13" s="8">
        <f>F13</f>
        <v>12100</v>
      </c>
      <c r="I13" s="9"/>
      <c r="J13" s="8">
        <v>9430</v>
      </c>
      <c r="K13" s="2">
        <f>J13</f>
        <v>9430</v>
      </c>
      <c r="L13" s="8">
        <f>J13</f>
        <v>9430</v>
      </c>
      <c r="M13" s="9"/>
      <c r="N13" s="8">
        <v>5386</v>
      </c>
      <c r="O13" s="2">
        <f>N13</f>
        <v>5386</v>
      </c>
      <c r="P13" s="8">
        <f>N13</f>
        <v>5386</v>
      </c>
    </row>
    <row r="14" spans="1:16" ht="15.75" thickTop="1" x14ac:dyDescent="0.25">
      <c r="A14" t="s">
        <v>6</v>
      </c>
      <c r="B14" s="15">
        <f>B12+B13</f>
        <v>42440</v>
      </c>
      <c r="C14" s="15">
        <f t="shared" ref="C14:D14" si="3">C12+C13</f>
        <v>49063</v>
      </c>
      <c r="D14" s="16">
        <f t="shared" si="3"/>
        <v>50228</v>
      </c>
      <c r="F14" s="18">
        <f>F12+F13</f>
        <v>41527</v>
      </c>
      <c r="G14" s="20">
        <f t="shared" ref="G14:H14" si="4">G12+G13</f>
        <v>48150</v>
      </c>
      <c r="H14" s="18">
        <f t="shared" si="4"/>
        <v>49315</v>
      </c>
      <c r="I14" s="9"/>
      <c r="J14" s="18">
        <f>J12+J13</f>
        <v>37078</v>
      </c>
      <c r="K14" s="20">
        <f>K12+K13</f>
        <v>43701</v>
      </c>
      <c r="L14" s="18">
        <f t="shared" ref="L14" si="5">L12+L13</f>
        <v>44866</v>
      </c>
      <c r="M14" s="9"/>
      <c r="N14" s="18">
        <f>N12+N13</f>
        <v>23538.5</v>
      </c>
      <c r="O14" s="20">
        <f t="shared" ref="O14:P14" si="6">O12+O13</f>
        <v>23538.5</v>
      </c>
      <c r="P14" s="18">
        <f t="shared" si="6"/>
        <v>23538.5</v>
      </c>
    </row>
    <row r="17" spans="1:16" x14ac:dyDescent="0.25">
      <c r="A17" t="s">
        <v>19</v>
      </c>
      <c r="C17" s="21"/>
      <c r="D17" s="21"/>
      <c r="F17" s="21"/>
      <c r="G17" s="21"/>
      <c r="H17" s="21"/>
      <c r="J17" s="21"/>
      <c r="K17" s="21"/>
      <c r="L17" s="21"/>
      <c r="N17" s="21"/>
      <c r="O17" s="21"/>
      <c r="P17" s="21"/>
    </row>
    <row r="18" spans="1:16" x14ac:dyDescent="0.25">
      <c r="A18" s="13" t="s">
        <v>60</v>
      </c>
      <c r="B18" s="53" t="s">
        <v>92</v>
      </c>
      <c r="C18" s="53"/>
      <c r="D18" s="53"/>
      <c r="F18" s="54" t="s">
        <v>16</v>
      </c>
      <c r="G18" s="54"/>
      <c r="H18" s="53"/>
      <c r="J18" s="54" t="s">
        <v>22</v>
      </c>
      <c r="K18" s="54"/>
      <c r="L18" s="54"/>
      <c r="N18" s="54" t="s">
        <v>21</v>
      </c>
      <c r="O18" s="54"/>
      <c r="P18" s="54"/>
    </row>
    <row r="19" spans="1:16" x14ac:dyDescent="0.25">
      <c r="B19" s="14" t="s">
        <v>54</v>
      </c>
      <c r="C19" s="14" t="s">
        <v>55</v>
      </c>
      <c r="D19" s="14" t="s">
        <v>56</v>
      </c>
      <c r="E19" s="11"/>
      <c r="F19" s="14" t="s">
        <v>54</v>
      </c>
      <c r="G19" s="14" t="s">
        <v>55</v>
      </c>
      <c r="H19" s="14" t="s">
        <v>56</v>
      </c>
      <c r="I19" s="11"/>
      <c r="J19" s="14" t="s">
        <v>54</v>
      </c>
      <c r="K19" s="14" t="s">
        <v>55</v>
      </c>
      <c r="L19" s="14" t="s">
        <v>56</v>
      </c>
      <c r="M19" s="11"/>
      <c r="N19" s="14" t="s">
        <v>54</v>
      </c>
      <c r="O19" s="14" t="s">
        <v>55</v>
      </c>
      <c r="P19" s="14" t="s">
        <v>56</v>
      </c>
    </row>
    <row r="20" spans="1:16" x14ac:dyDescent="0.25">
      <c r="A20" s="22" t="s">
        <v>53</v>
      </c>
      <c r="B20" s="40">
        <f>B6/2</f>
        <v>9145.5</v>
      </c>
      <c r="C20" s="3">
        <f>B20</f>
        <v>9145.5</v>
      </c>
      <c r="D20" s="5">
        <f>B20</f>
        <v>9145.5</v>
      </c>
      <c r="E20" s="9"/>
      <c r="F20" s="31">
        <f>F6/2</f>
        <v>8689</v>
      </c>
      <c r="G20" s="32">
        <f>F20</f>
        <v>8689</v>
      </c>
      <c r="H20" s="26">
        <f>F20</f>
        <v>8689</v>
      </c>
      <c r="I20" s="27"/>
      <c r="J20" s="31">
        <f>J6/2</f>
        <v>7799.5</v>
      </c>
      <c r="K20" s="32">
        <f>J20</f>
        <v>7799.5</v>
      </c>
      <c r="L20" s="26">
        <f>J20</f>
        <v>7799.5</v>
      </c>
      <c r="M20" s="27"/>
      <c r="N20" s="31">
        <v>6905</v>
      </c>
      <c r="O20" s="4">
        <f>N20</f>
        <v>6905</v>
      </c>
      <c r="P20" s="5">
        <f>N20</f>
        <v>6905</v>
      </c>
    </row>
    <row r="21" spans="1:16" x14ac:dyDescent="0.25">
      <c r="A21" t="s">
        <v>57</v>
      </c>
      <c r="B21" s="4">
        <f>B7/2</f>
        <v>2148.5</v>
      </c>
      <c r="C21" s="4">
        <v>5091</v>
      </c>
      <c r="D21" s="6">
        <f>D7/2</f>
        <v>6042.5</v>
      </c>
      <c r="E21" s="9"/>
      <c r="F21" s="4">
        <f>B21</f>
        <v>2148.5</v>
      </c>
      <c r="G21" s="4">
        <v>5091</v>
      </c>
      <c r="H21" s="6">
        <f>D21</f>
        <v>6042.5</v>
      </c>
      <c r="I21" s="9"/>
      <c r="J21" s="4">
        <f>B21</f>
        <v>2148.5</v>
      </c>
      <c r="K21" s="4">
        <f>C21</f>
        <v>5091</v>
      </c>
      <c r="L21" s="6">
        <f>D21</f>
        <v>6042.5</v>
      </c>
      <c r="M21" s="9"/>
      <c r="N21" s="6">
        <f>B21*0</f>
        <v>0</v>
      </c>
      <c r="O21" s="6">
        <f t="shared" ref="O21:P21" si="7">C21*0</f>
        <v>0</v>
      </c>
      <c r="P21" s="6">
        <f t="shared" si="7"/>
        <v>0</v>
      </c>
    </row>
    <row r="22" spans="1:16" x14ac:dyDescent="0.25">
      <c r="A22" t="s">
        <v>58</v>
      </c>
      <c r="B22" s="4">
        <f>B8</f>
        <v>1385</v>
      </c>
      <c r="C22" s="4">
        <f>B22</f>
        <v>1385</v>
      </c>
      <c r="D22" s="6">
        <f>B22</f>
        <v>1385</v>
      </c>
      <c r="E22" s="9"/>
      <c r="F22" s="6">
        <f>B22</f>
        <v>1385</v>
      </c>
      <c r="G22" s="4">
        <f>F22</f>
        <v>1385</v>
      </c>
      <c r="H22" s="6">
        <f>F22</f>
        <v>1385</v>
      </c>
      <c r="I22" s="9"/>
      <c r="J22" s="6">
        <f>B22</f>
        <v>1385</v>
      </c>
      <c r="K22" s="4">
        <f>J22</f>
        <v>1385</v>
      </c>
      <c r="L22" s="6">
        <f>J22</f>
        <v>1385</v>
      </c>
      <c r="M22" s="9"/>
      <c r="N22" s="6">
        <f>B22*0.5</f>
        <v>692.5</v>
      </c>
      <c r="O22" s="4">
        <f>N22</f>
        <v>692.5</v>
      </c>
      <c r="P22" s="6">
        <f>N22</f>
        <v>692.5</v>
      </c>
    </row>
    <row r="23" spans="1:16" x14ac:dyDescent="0.25">
      <c r="A23" t="s">
        <v>3</v>
      </c>
      <c r="B23" s="4">
        <f>B9/2</f>
        <v>1332.5</v>
      </c>
      <c r="C23" s="4">
        <f>B23</f>
        <v>1332.5</v>
      </c>
      <c r="D23" s="6">
        <f>B23</f>
        <v>1332.5</v>
      </c>
      <c r="E23" s="9"/>
      <c r="F23" s="6">
        <f>B23</f>
        <v>1332.5</v>
      </c>
      <c r="G23" s="6">
        <f>C23</f>
        <v>1332.5</v>
      </c>
      <c r="H23" s="6">
        <f>D23</f>
        <v>1332.5</v>
      </c>
      <c r="I23" s="9"/>
      <c r="J23" s="6">
        <f>B23</f>
        <v>1332.5</v>
      </c>
      <c r="K23" s="6">
        <f>C23</f>
        <v>1332.5</v>
      </c>
      <c r="L23" s="6">
        <f>D23</f>
        <v>1332.5</v>
      </c>
      <c r="M23" s="9"/>
      <c r="N23" s="6">
        <f>B23*0</f>
        <v>0</v>
      </c>
      <c r="O23" s="6">
        <f t="shared" ref="O23:P23" si="8">C23*0</f>
        <v>0</v>
      </c>
      <c r="P23" s="6">
        <f t="shared" si="8"/>
        <v>0</v>
      </c>
    </row>
    <row r="24" spans="1:16" x14ac:dyDescent="0.25">
      <c r="A24" t="s">
        <v>2</v>
      </c>
      <c r="B24" s="4">
        <f>B10/2</f>
        <v>1825</v>
      </c>
      <c r="C24" s="4">
        <f>C10</f>
        <v>3650</v>
      </c>
      <c r="D24" s="6">
        <f>D10</f>
        <v>3650</v>
      </c>
      <c r="E24" s="9"/>
      <c r="F24" s="4">
        <f>F10</f>
        <v>3650</v>
      </c>
      <c r="G24" s="4">
        <f>G10</f>
        <v>3650</v>
      </c>
      <c r="H24" s="6">
        <f>H10</f>
        <v>3650</v>
      </c>
      <c r="I24" s="9"/>
      <c r="J24" s="4">
        <f>J10</f>
        <v>3650</v>
      </c>
      <c r="K24" s="4">
        <f>K10</f>
        <v>3650</v>
      </c>
      <c r="L24" s="6">
        <f>L10</f>
        <v>3650</v>
      </c>
      <c r="M24" s="9"/>
      <c r="N24" s="4">
        <f>N10</f>
        <v>3650</v>
      </c>
      <c r="O24" s="4">
        <f>O10</f>
        <v>3650</v>
      </c>
      <c r="P24" s="6">
        <f>P10</f>
        <v>3650</v>
      </c>
    </row>
    <row r="25" spans="1:16" ht="15.75" thickBot="1" x14ac:dyDescent="0.3">
      <c r="A25" t="s">
        <v>74</v>
      </c>
      <c r="B25" s="1">
        <v>26</v>
      </c>
      <c r="C25" s="1">
        <v>26</v>
      </c>
      <c r="D25" s="7">
        <v>26</v>
      </c>
      <c r="F25" s="7">
        <v>26</v>
      </c>
      <c r="G25" s="1">
        <v>26</v>
      </c>
      <c r="H25" s="7">
        <v>26</v>
      </c>
      <c r="J25" s="7">
        <v>26</v>
      </c>
      <c r="K25" s="1">
        <v>26</v>
      </c>
      <c r="L25" s="7">
        <v>26</v>
      </c>
      <c r="N25" s="7"/>
      <c r="O25" s="1"/>
      <c r="P25" s="7"/>
    </row>
    <row r="26" spans="1:16" ht="15.75" thickTop="1" x14ac:dyDescent="0.25">
      <c r="A26" t="s">
        <v>4</v>
      </c>
      <c r="B26" s="19">
        <f>B20+B21+B22+B24+B23+B25</f>
        <v>15862.5</v>
      </c>
      <c r="C26" s="19">
        <f>C20+C21+C22+C24+C23+C25</f>
        <v>20630</v>
      </c>
      <c r="D26" s="17">
        <f>D20+D21+D22+D24+D23+D25</f>
        <v>21581.5</v>
      </c>
      <c r="E26" s="9"/>
      <c r="F26" s="17">
        <f>F20+F21+F22+F24+F23+F25</f>
        <v>17231</v>
      </c>
      <c r="G26" s="19">
        <f>G20+G21+G22+G24+G23+G25</f>
        <v>20173.5</v>
      </c>
      <c r="H26" s="17">
        <f>H20+H21+H22+H24+H23+H25</f>
        <v>21125</v>
      </c>
      <c r="I26" s="9"/>
      <c r="J26" s="17">
        <f>J20+J21+J22+J24+J23+J25</f>
        <v>16341.5</v>
      </c>
      <c r="K26" s="19">
        <f>K20+K21+K22+K24+K23+K25</f>
        <v>19284</v>
      </c>
      <c r="L26" s="17">
        <f>L20+L21+L22+L24+L23+L25</f>
        <v>20235.5</v>
      </c>
      <c r="M26" s="9"/>
      <c r="N26" s="17">
        <f>N20+N21+N22+N24+N23</f>
        <v>11247.5</v>
      </c>
      <c r="O26" s="19">
        <f>O20+O21+O22+O24+O23</f>
        <v>11247.5</v>
      </c>
      <c r="P26" s="18">
        <f>P20+P21+P22+P24+P23</f>
        <v>11247.5</v>
      </c>
    </row>
    <row r="27" spans="1:16" ht="15.75" thickBot="1" x14ac:dyDescent="0.3">
      <c r="A27" t="s">
        <v>5</v>
      </c>
      <c r="B27" s="30">
        <v>6050</v>
      </c>
      <c r="C27" s="2">
        <f>B27</f>
        <v>6050</v>
      </c>
      <c r="D27" s="8">
        <f>B27</f>
        <v>6050</v>
      </c>
      <c r="E27" s="10" t="e">
        <f t="shared" ref="E27" si="9">#REF!/2</f>
        <v>#REF!</v>
      </c>
      <c r="F27" s="35">
        <v>6050</v>
      </c>
      <c r="G27" s="33">
        <f>F27</f>
        <v>6050</v>
      </c>
      <c r="H27" s="35">
        <f>F27</f>
        <v>6050</v>
      </c>
      <c r="I27" s="36" t="e">
        <f t="shared" ref="I27" si="10">#REF!/2</f>
        <v>#REF!</v>
      </c>
      <c r="J27" s="35">
        <v>4715</v>
      </c>
      <c r="K27" s="33">
        <f>J27</f>
        <v>4715</v>
      </c>
      <c r="L27" s="37">
        <f>J27</f>
        <v>4715</v>
      </c>
      <c r="M27" s="36" t="e">
        <f t="shared" ref="M27" si="11">#REF!/2</f>
        <v>#REF!</v>
      </c>
      <c r="N27" s="35">
        <v>2693</v>
      </c>
      <c r="O27" s="2">
        <f>N27</f>
        <v>2693</v>
      </c>
      <c r="P27" s="12">
        <f>N27</f>
        <v>2693</v>
      </c>
    </row>
    <row r="28" spans="1:16" ht="15.75" thickTop="1" x14ac:dyDescent="0.25">
      <c r="A28" t="s">
        <v>6</v>
      </c>
      <c r="B28" s="20">
        <f>B26+B27</f>
        <v>21912.5</v>
      </c>
      <c r="C28" s="20">
        <f t="shared" ref="C28:D28" si="12">C26+C27</f>
        <v>26680</v>
      </c>
      <c r="D28" s="18">
        <f t="shared" si="12"/>
        <v>27631.5</v>
      </c>
      <c r="E28" s="9"/>
      <c r="F28" s="18">
        <f>F26+F27</f>
        <v>23281</v>
      </c>
      <c r="G28" s="20">
        <f t="shared" ref="G28:H28" si="13">G26+G27</f>
        <v>26223.5</v>
      </c>
      <c r="H28" s="18">
        <f t="shared" si="13"/>
        <v>27175</v>
      </c>
      <c r="I28" s="9"/>
      <c r="J28" s="18">
        <f>J26+J27</f>
        <v>21056.5</v>
      </c>
      <c r="K28" s="20">
        <f>K26+K27</f>
        <v>23999</v>
      </c>
      <c r="L28" s="17">
        <f t="shared" ref="L28" si="14">L26+L27</f>
        <v>24950.5</v>
      </c>
      <c r="M28" s="9"/>
      <c r="N28" s="18">
        <f>N26+N27</f>
        <v>13940.5</v>
      </c>
      <c r="O28" s="20">
        <f t="shared" ref="O28:P28" si="15">O26+O27</f>
        <v>13940.5</v>
      </c>
      <c r="P28" s="18">
        <f t="shared" si="15"/>
        <v>13940.5</v>
      </c>
    </row>
    <row r="29" spans="1:16" x14ac:dyDescent="0.25">
      <c r="B29" s="10"/>
      <c r="C29" s="10"/>
      <c r="D29" s="10"/>
      <c r="E29" s="9"/>
      <c r="F29" s="10"/>
      <c r="G29" s="10"/>
      <c r="H29" s="10"/>
      <c r="I29" s="9"/>
      <c r="J29" s="10"/>
      <c r="K29" s="10"/>
      <c r="L29" s="10"/>
      <c r="M29" s="9"/>
      <c r="N29" s="10"/>
      <c r="O29" s="10"/>
      <c r="P29" s="10"/>
    </row>
  </sheetData>
  <mergeCells count="8">
    <mergeCell ref="B4:D4"/>
    <mergeCell ref="F4:H4"/>
    <mergeCell ref="J4:L4"/>
    <mergeCell ref="N4:P4"/>
    <mergeCell ref="B18:D18"/>
    <mergeCell ref="F18:H18"/>
    <mergeCell ref="J18:L18"/>
    <mergeCell ref="N18:P18"/>
  </mergeCells>
  <pageMargins left="0.7" right="0.7" top="0.75" bottom="0.75" header="0.3" footer="0.3"/>
  <pageSetup scale="7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23"/>
  <sheetViews>
    <sheetView workbookViewId="0">
      <selection activeCell="B23" sqref="B23"/>
    </sheetView>
  </sheetViews>
  <sheetFormatPr defaultRowHeight="15" x14ac:dyDescent="0.25"/>
  <cols>
    <col min="1" max="1" width="26.28515625" customWidth="1"/>
  </cols>
  <sheetData>
    <row r="1" spans="1:12" ht="21" x14ac:dyDescent="0.35">
      <c r="A1" s="51" t="s">
        <v>84</v>
      </c>
    </row>
    <row r="3" spans="1:12" x14ac:dyDescent="0.25">
      <c r="B3" s="21"/>
      <c r="C3" s="21"/>
      <c r="E3" s="21"/>
      <c r="F3" s="21"/>
      <c r="H3" s="21"/>
      <c r="I3" s="21"/>
      <c r="K3" s="21"/>
      <c r="L3" s="21"/>
    </row>
    <row r="4" spans="1:12" x14ac:dyDescent="0.25">
      <c r="A4" s="13" t="s">
        <v>61</v>
      </c>
      <c r="B4" s="55" t="s">
        <v>31</v>
      </c>
      <c r="C4" s="54"/>
      <c r="D4" s="38"/>
      <c r="E4" s="54" t="s">
        <v>73</v>
      </c>
      <c r="F4" s="54"/>
      <c r="G4" s="38"/>
      <c r="H4" s="54" t="s">
        <v>71</v>
      </c>
      <c r="I4" s="54"/>
      <c r="J4" s="38"/>
      <c r="K4" s="54" t="s">
        <v>72</v>
      </c>
      <c r="L4" s="54"/>
    </row>
    <row r="5" spans="1:12" x14ac:dyDescent="0.25">
      <c r="B5" s="14" t="s">
        <v>13</v>
      </c>
      <c r="C5" s="14" t="s">
        <v>15</v>
      </c>
      <c r="D5" s="11"/>
      <c r="E5" s="14" t="s">
        <v>13</v>
      </c>
      <c r="F5" s="14" t="s">
        <v>15</v>
      </c>
      <c r="G5" s="11"/>
      <c r="H5" s="14" t="s">
        <v>13</v>
      </c>
      <c r="I5" s="14" t="s">
        <v>15</v>
      </c>
      <c r="J5" s="11"/>
      <c r="K5" s="14" t="s">
        <v>13</v>
      </c>
      <c r="L5" s="14" t="s">
        <v>15</v>
      </c>
    </row>
    <row r="6" spans="1:12" x14ac:dyDescent="0.25">
      <c r="A6" t="s">
        <v>1</v>
      </c>
      <c r="B6" s="5">
        <v>6000</v>
      </c>
      <c r="C6" s="5">
        <f>B6</f>
        <v>6000</v>
      </c>
      <c r="D6" s="9"/>
      <c r="E6" s="6">
        <v>5000</v>
      </c>
      <c r="F6" s="6">
        <f>E6</f>
        <v>5000</v>
      </c>
      <c r="G6" s="9"/>
      <c r="H6" s="6">
        <v>3500</v>
      </c>
      <c r="I6" s="6">
        <f>H6</f>
        <v>3500</v>
      </c>
      <c r="J6" s="9"/>
      <c r="K6" s="6">
        <v>2500</v>
      </c>
      <c r="L6" s="5">
        <f>K6</f>
        <v>2500</v>
      </c>
    </row>
    <row r="7" spans="1:12" x14ac:dyDescent="0.25">
      <c r="A7" t="s">
        <v>57</v>
      </c>
      <c r="B7" s="6">
        <v>4297</v>
      </c>
      <c r="C7" s="6">
        <v>12085</v>
      </c>
      <c r="D7" s="9"/>
      <c r="E7" s="6">
        <f t="shared" ref="E7:F10" si="0">B7</f>
        <v>4297</v>
      </c>
      <c r="F7" s="6">
        <f t="shared" si="0"/>
        <v>12085</v>
      </c>
      <c r="G7" s="9"/>
      <c r="H7" s="6">
        <f t="shared" ref="H7:I11" si="1">B7</f>
        <v>4297</v>
      </c>
      <c r="I7" s="6">
        <f t="shared" si="1"/>
        <v>12085</v>
      </c>
      <c r="J7" s="9"/>
      <c r="K7" s="6">
        <f>B7*0</f>
        <v>0</v>
      </c>
      <c r="L7" s="6">
        <f>C7*0</f>
        <v>0</v>
      </c>
    </row>
    <row r="8" spans="1:12" x14ac:dyDescent="0.25">
      <c r="A8" t="s">
        <v>58</v>
      </c>
      <c r="B8" s="6">
        <v>1385</v>
      </c>
      <c r="C8" s="6">
        <v>1385</v>
      </c>
      <c r="D8" s="9"/>
      <c r="E8" s="6">
        <f t="shared" si="0"/>
        <v>1385</v>
      </c>
      <c r="F8" s="6">
        <f t="shared" si="0"/>
        <v>1385</v>
      </c>
      <c r="G8" s="9"/>
      <c r="H8" s="6">
        <f t="shared" si="1"/>
        <v>1385</v>
      </c>
      <c r="I8" s="6">
        <f t="shared" si="1"/>
        <v>1385</v>
      </c>
      <c r="J8" s="9"/>
      <c r="K8" s="6">
        <f>B8*0.5</f>
        <v>692.5</v>
      </c>
      <c r="L8" s="6">
        <f>C8*0.5</f>
        <v>692.5</v>
      </c>
    </row>
    <row r="9" spans="1:12" x14ac:dyDescent="0.25">
      <c r="A9" t="s">
        <v>3</v>
      </c>
      <c r="B9" s="6">
        <v>2665</v>
      </c>
      <c r="C9" s="6">
        <v>2665</v>
      </c>
      <c r="D9" s="9"/>
      <c r="E9" s="6">
        <f t="shared" si="0"/>
        <v>2665</v>
      </c>
      <c r="F9" s="6">
        <f t="shared" si="0"/>
        <v>2665</v>
      </c>
      <c r="G9" s="9"/>
      <c r="H9" s="6">
        <f t="shared" si="1"/>
        <v>2665</v>
      </c>
      <c r="I9" s="6">
        <f t="shared" si="1"/>
        <v>2665</v>
      </c>
      <c r="J9" s="9"/>
      <c r="K9" s="6">
        <f>B9*0</f>
        <v>0</v>
      </c>
      <c r="L9" s="6">
        <f>C9*0</f>
        <v>0</v>
      </c>
    </row>
    <row r="10" spans="1:12" x14ac:dyDescent="0.25">
      <c r="A10" t="s">
        <v>2</v>
      </c>
      <c r="B10" s="6">
        <v>3650</v>
      </c>
      <c r="C10" s="6">
        <v>3650</v>
      </c>
      <c r="D10" s="9"/>
      <c r="E10" s="6">
        <f t="shared" si="0"/>
        <v>3650</v>
      </c>
      <c r="F10" s="6">
        <f t="shared" si="0"/>
        <v>3650</v>
      </c>
      <c r="G10" s="9"/>
      <c r="H10" s="6">
        <f t="shared" si="1"/>
        <v>3650</v>
      </c>
      <c r="I10" s="6">
        <f t="shared" si="1"/>
        <v>3650</v>
      </c>
      <c r="J10" s="9"/>
      <c r="K10" s="6">
        <f>B10</f>
        <v>3650</v>
      </c>
      <c r="L10" s="6">
        <f>C10</f>
        <v>3650</v>
      </c>
    </row>
    <row r="11" spans="1:12" ht="15.75" thickBot="1" x14ac:dyDescent="0.3">
      <c r="A11" t="s">
        <v>74</v>
      </c>
      <c r="B11" s="7">
        <v>52</v>
      </c>
      <c r="C11" s="7">
        <v>52</v>
      </c>
      <c r="E11" s="8">
        <v>52</v>
      </c>
      <c r="F11" s="8">
        <f>C11</f>
        <v>52</v>
      </c>
      <c r="G11" s="9"/>
      <c r="H11" s="8">
        <f t="shared" si="1"/>
        <v>52</v>
      </c>
      <c r="I11" s="8">
        <f t="shared" si="1"/>
        <v>52</v>
      </c>
      <c r="J11" s="9"/>
      <c r="K11" s="8"/>
      <c r="L11" s="8"/>
    </row>
    <row r="12" spans="1:12" ht="15.75" thickTop="1" x14ac:dyDescent="0.25">
      <c r="A12" t="s">
        <v>4</v>
      </c>
      <c r="B12" s="17">
        <f>B6+B7+B8+B10+B9+B11</f>
        <v>18049</v>
      </c>
      <c r="C12" s="17">
        <f>C6+C7+C8+C10+C9+C11</f>
        <v>25837</v>
      </c>
      <c r="E12" s="17">
        <f>E6+E7+E8+E9+E10+E11</f>
        <v>17049</v>
      </c>
      <c r="F12" s="17">
        <f>F6+F7+F8+F9+F10+F11</f>
        <v>24837</v>
      </c>
      <c r="G12" s="9"/>
      <c r="H12" s="17">
        <f>H6+H7+H8+H10+H9+H11</f>
        <v>15549</v>
      </c>
      <c r="I12" s="17">
        <f>I6+I7+I8+I10+I9+I11</f>
        <v>23337</v>
      </c>
      <c r="J12" s="9"/>
      <c r="K12" s="17">
        <f>K6+K7+K8+K10+K9</f>
        <v>6842.5</v>
      </c>
      <c r="L12" s="17">
        <f>L6+L7+L8+L10+L9</f>
        <v>6842.5</v>
      </c>
    </row>
    <row r="13" spans="1:12" x14ac:dyDescent="0.25">
      <c r="B13" s="21"/>
      <c r="C13" s="21"/>
      <c r="D13" s="21"/>
      <c r="F13" s="21"/>
      <c r="G13" s="21"/>
      <c r="H13" s="21"/>
      <c r="J13" s="21"/>
      <c r="K13" s="21"/>
      <c r="L13" s="21"/>
    </row>
    <row r="14" spans="1:12" x14ac:dyDescent="0.25">
      <c r="B14" s="21"/>
      <c r="C14" s="21"/>
      <c r="D14" s="21"/>
      <c r="F14" s="21"/>
      <c r="G14" s="21"/>
      <c r="H14" s="21"/>
      <c r="J14" s="21"/>
      <c r="K14" s="21"/>
      <c r="L14" s="21"/>
    </row>
    <row r="15" spans="1:12" x14ac:dyDescent="0.25">
      <c r="A15" s="13" t="s">
        <v>62</v>
      </c>
      <c r="B15" s="55" t="s">
        <v>31</v>
      </c>
      <c r="C15" s="54"/>
      <c r="D15" s="38"/>
      <c r="E15" s="54" t="s">
        <v>73</v>
      </c>
      <c r="F15" s="54"/>
      <c r="G15" s="38"/>
      <c r="H15" s="54" t="s">
        <v>71</v>
      </c>
      <c r="I15" s="54"/>
      <c r="J15" s="38"/>
      <c r="K15" s="54" t="s">
        <v>72</v>
      </c>
      <c r="L15" s="54"/>
    </row>
    <row r="16" spans="1:12" x14ac:dyDescent="0.25">
      <c r="B16" s="14" t="s">
        <v>13</v>
      </c>
      <c r="C16" s="14" t="s">
        <v>15</v>
      </c>
      <c r="D16" s="11"/>
      <c r="E16" s="14" t="s">
        <v>13</v>
      </c>
      <c r="F16" s="14" t="s">
        <v>15</v>
      </c>
      <c r="G16" s="11"/>
      <c r="H16" s="14" t="s">
        <v>13</v>
      </c>
      <c r="I16" s="14" t="s">
        <v>15</v>
      </c>
      <c r="J16" s="11"/>
      <c r="K16" s="14" t="s">
        <v>13</v>
      </c>
      <c r="L16" s="14" t="s">
        <v>15</v>
      </c>
    </row>
    <row r="17" spans="1:12" x14ac:dyDescent="0.25">
      <c r="A17" t="s">
        <v>1</v>
      </c>
      <c r="B17" s="5">
        <v>3000</v>
      </c>
      <c r="C17" s="5">
        <f>B17</f>
        <v>3000</v>
      </c>
      <c r="D17" s="9"/>
      <c r="E17" s="6">
        <v>2500</v>
      </c>
      <c r="F17" s="5">
        <f>E17</f>
        <v>2500</v>
      </c>
      <c r="G17" s="9"/>
      <c r="H17" s="6">
        <v>1750</v>
      </c>
      <c r="I17" s="6">
        <f>H17</f>
        <v>1750</v>
      </c>
      <c r="J17" s="9"/>
      <c r="K17" s="6">
        <v>1250</v>
      </c>
      <c r="L17" s="5">
        <f>K17</f>
        <v>1250</v>
      </c>
    </row>
    <row r="18" spans="1:12" x14ac:dyDescent="0.25">
      <c r="A18" t="s">
        <v>57</v>
      </c>
      <c r="B18" s="6">
        <f>B7/2</f>
        <v>2148.5</v>
      </c>
      <c r="C18" s="6">
        <f>C7/2</f>
        <v>6042.5</v>
      </c>
      <c r="D18" s="9"/>
      <c r="E18" s="6">
        <f t="shared" ref="E18:F21" si="2">B18</f>
        <v>2148.5</v>
      </c>
      <c r="F18" s="6">
        <f t="shared" si="2"/>
        <v>6042.5</v>
      </c>
      <c r="G18" s="9"/>
      <c r="H18" s="6">
        <f t="shared" ref="H18:I21" si="3">B18</f>
        <v>2148.5</v>
      </c>
      <c r="I18" s="6">
        <f t="shared" si="3"/>
        <v>6042.5</v>
      </c>
      <c r="J18" s="9"/>
      <c r="K18" s="6">
        <f>B18*0</f>
        <v>0</v>
      </c>
      <c r="L18" s="6">
        <f>C18*0</f>
        <v>0</v>
      </c>
    </row>
    <row r="19" spans="1:12" x14ac:dyDescent="0.25">
      <c r="A19" t="s">
        <v>58</v>
      </c>
      <c r="B19" s="6">
        <f>B8/2</f>
        <v>692.5</v>
      </c>
      <c r="C19" s="6">
        <f>B19</f>
        <v>692.5</v>
      </c>
      <c r="D19" s="9"/>
      <c r="E19" s="6">
        <f t="shared" si="2"/>
        <v>692.5</v>
      </c>
      <c r="F19" s="6">
        <f t="shared" si="2"/>
        <v>692.5</v>
      </c>
      <c r="G19" s="9"/>
      <c r="H19" s="6">
        <f t="shared" si="3"/>
        <v>692.5</v>
      </c>
      <c r="I19" s="6">
        <f t="shared" si="3"/>
        <v>692.5</v>
      </c>
      <c r="J19" s="9"/>
      <c r="K19" s="6">
        <f>B19*0.5</f>
        <v>346.25</v>
      </c>
      <c r="L19" s="6">
        <f>C19*0.5</f>
        <v>346.25</v>
      </c>
    </row>
    <row r="20" spans="1:12" x14ac:dyDescent="0.25">
      <c r="A20" t="s">
        <v>3</v>
      </c>
      <c r="B20" s="6">
        <f>B9/2</f>
        <v>1332.5</v>
      </c>
      <c r="C20" s="6">
        <f>C9/2</f>
        <v>1332.5</v>
      </c>
      <c r="D20" s="9"/>
      <c r="E20" s="6">
        <f t="shared" si="2"/>
        <v>1332.5</v>
      </c>
      <c r="F20" s="6">
        <f t="shared" si="2"/>
        <v>1332.5</v>
      </c>
      <c r="G20" s="9"/>
      <c r="H20" s="6">
        <f t="shared" si="3"/>
        <v>1332.5</v>
      </c>
      <c r="I20" s="6">
        <f t="shared" si="3"/>
        <v>1332.5</v>
      </c>
      <c r="J20" s="9"/>
      <c r="K20" s="6">
        <f>B20*0</f>
        <v>0</v>
      </c>
      <c r="L20" s="6">
        <f>C20*0</f>
        <v>0</v>
      </c>
    </row>
    <row r="21" spans="1:12" x14ac:dyDescent="0.25">
      <c r="A21" t="s">
        <v>2</v>
      </c>
      <c r="B21" s="6">
        <v>1712</v>
      </c>
      <c r="C21" s="6">
        <f>C10/2</f>
        <v>1825</v>
      </c>
      <c r="D21" s="9"/>
      <c r="E21" s="6">
        <f t="shared" si="2"/>
        <v>1712</v>
      </c>
      <c r="F21" s="6">
        <f t="shared" si="2"/>
        <v>1825</v>
      </c>
      <c r="G21" s="9"/>
      <c r="H21" s="6">
        <f t="shared" si="3"/>
        <v>1712</v>
      </c>
      <c r="I21" s="6">
        <f t="shared" si="3"/>
        <v>1825</v>
      </c>
      <c r="J21" s="9"/>
      <c r="K21" s="6">
        <f>B21</f>
        <v>1712</v>
      </c>
      <c r="L21" s="6">
        <f>C21</f>
        <v>1825</v>
      </c>
    </row>
    <row r="22" spans="1:12" ht="15.75" thickBot="1" x14ac:dyDescent="0.3">
      <c r="A22" t="s">
        <v>74</v>
      </c>
      <c r="B22" s="1">
        <v>26</v>
      </c>
      <c r="C22" s="7">
        <v>26</v>
      </c>
      <c r="D22" s="21"/>
      <c r="E22" s="7">
        <v>26</v>
      </c>
      <c r="F22" s="7">
        <v>26</v>
      </c>
      <c r="G22" s="21"/>
      <c r="H22" s="7">
        <v>26</v>
      </c>
      <c r="I22" s="7">
        <v>26</v>
      </c>
      <c r="J22" s="21"/>
      <c r="K22" s="7"/>
      <c r="L22" s="7"/>
    </row>
    <row r="23" spans="1:12" ht="15.75" thickTop="1" x14ac:dyDescent="0.25">
      <c r="A23" t="s">
        <v>4</v>
      </c>
      <c r="B23" s="18">
        <f>SUM(B17:B22)</f>
        <v>8911.5</v>
      </c>
      <c r="C23" s="18">
        <f>SUM(C17:C22)</f>
        <v>12918.5</v>
      </c>
      <c r="E23" s="18">
        <f>SUM(E17:E22)</f>
        <v>8411.5</v>
      </c>
      <c r="F23" s="18">
        <f>SUM(F17:F22)</f>
        <v>12418.5</v>
      </c>
      <c r="G23" s="9"/>
      <c r="H23" s="18">
        <f>SUM(H17:H22)</f>
        <v>7661.5</v>
      </c>
      <c r="I23" s="18">
        <f>SUM(I17:I22)</f>
        <v>11668.5</v>
      </c>
      <c r="J23" s="9"/>
      <c r="K23" s="18">
        <f>SUM(K17:K22)</f>
        <v>3308.25</v>
      </c>
      <c r="L23" s="18">
        <f>SUM(L17:L22)</f>
        <v>3421.25</v>
      </c>
    </row>
  </sheetData>
  <mergeCells count="8">
    <mergeCell ref="H4:I4"/>
    <mergeCell ref="K4:L4"/>
    <mergeCell ref="B15:C15"/>
    <mergeCell ref="E15:F15"/>
    <mergeCell ref="H15:I15"/>
    <mergeCell ref="K15:L15"/>
    <mergeCell ref="B4:C4"/>
    <mergeCell ref="E4:F4"/>
  </mergeCells>
  <pageMargins left="0.7" right="0.7" top="0.75" bottom="0.75" header="0.3" footer="0.3"/>
  <pageSetup scale="9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3"/>
  <sheetViews>
    <sheetView workbookViewId="0">
      <selection activeCell="I13" sqref="I13"/>
    </sheetView>
  </sheetViews>
  <sheetFormatPr defaultRowHeight="15" x14ac:dyDescent="0.25"/>
  <cols>
    <col min="1" max="1" width="17.85546875" customWidth="1"/>
  </cols>
  <sheetData>
    <row r="1" spans="1:12" ht="18.75" x14ac:dyDescent="0.3">
      <c r="A1" s="52" t="s">
        <v>85</v>
      </c>
    </row>
    <row r="3" spans="1:12" x14ac:dyDescent="0.25">
      <c r="B3" s="21"/>
      <c r="C3" s="21"/>
      <c r="E3" s="21"/>
      <c r="F3" s="21"/>
      <c r="H3" s="21"/>
      <c r="I3" s="21"/>
      <c r="K3" s="21"/>
      <c r="L3" s="21"/>
    </row>
    <row r="4" spans="1:12" x14ac:dyDescent="0.25">
      <c r="A4" s="13" t="s">
        <v>63</v>
      </c>
      <c r="B4" s="55" t="s">
        <v>31</v>
      </c>
      <c r="C4" s="54"/>
      <c r="D4" s="38"/>
      <c r="E4" s="54" t="s">
        <v>73</v>
      </c>
      <c r="F4" s="54"/>
      <c r="G4" s="38"/>
      <c r="H4" s="54" t="s">
        <v>71</v>
      </c>
      <c r="I4" s="54"/>
      <c r="J4" s="38"/>
      <c r="K4" s="54" t="s">
        <v>72</v>
      </c>
      <c r="L4" s="54"/>
    </row>
    <row r="5" spans="1:12" x14ac:dyDescent="0.25">
      <c r="B5" s="14" t="s">
        <v>13</v>
      </c>
      <c r="C5" s="14" t="s">
        <v>15</v>
      </c>
      <c r="D5" s="11"/>
      <c r="E5" s="14" t="s">
        <v>13</v>
      </c>
      <c r="F5" s="14" t="s">
        <v>15</v>
      </c>
      <c r="G5" s="11"/>
      <c r="H5" s="14" t="s">
        <v>13</v>
      </c>
      <c r="I5" s="14" t="s">
        <v>15</v>
      </c>
      <c r="J5" s="11"/>
      <c r="K5" s="14" t="s">
        <v>13</v>
      </c>
      <c r="L5" s="14" t="s">
        <v>15</v>
      </c>
    </row>
    <row r="6" spans="1:12" x14ac:dyDescent="0.25">
      <c r="A6" t="s">
        <v>1</v>
      </c>
      <c r="B6" s="5">
        <f>4800</f>
        <v>4800</v>
      </c>
      <c r="C6" s="5">
        <f>B6</f>
        <v>4800</v>
      </c>
      <c r="D6" s="9"/>
      <c r="E6" s="6">
        <f>4000</f>
        <v>4000</v>
      </c>
      <c r="F6" s="6">
        <f>E6</f>
        <v>4000</v>
      </c>
      <c r="G6" s="9"/>
      <c r="H6" s="6">
        <f>2800</f>
        <v>2800</v>
      </c>
      <c r="I6" s="6">
        <f>H6</f>
        <v>2800</v>
      </c>
      <c r="J6" s="9"/>
      <c r="K6" s="6">
        <v>2000</v>
      </c>
      <c r="L6" s="5">
        <f>K6</f>
        <v>2000</v>
      </c>
    </row>
    <row r="7" spans="1:12" x14ac:dyDescent="0.25">
      <c r="A7" t="s">
        <v>57</v>
      </c>
      <c r="B7" s="6">
        <v>4297</v>
      </c>
      <c r="C7" s="6">
        <v>12085</v>
      </c>
      <c r="D7" s="9"/>
      <c r="E7" s="6">
        <f t="shared" ref="E7:F11" si="0">B7</f>
        <v>4297</v>
      </c>
      <c r="F7" s="6">
        <f t="shared" si="0"/>
        <v>12085</v>
      </c>
      <c r="G7" s="9"/>
      <c r="H7" s="6">
        <f t="shared" ref="H7:I11" si="1">B7</f>
        <v>4297</v>
      </c>
      <c r="I7" s="6">
        <f t="shared" si="1"/>
        <v>12085</v>
      </c>
      <c r="J7" s="9"/>
      <c r="K7" s="6">
        <f>B7*0</f>
        <v>0</v>
      </c>
      <c r="L7" s="6">
        <f>C7*0</f>
        <v>0</v>
      </c>
    </row>
    <row r="8" spans="1:12" x14ac:dyDescent="0.25">
      <c r="A8" t="s">
        <v>58</v>
      </c>
      <c r="B8" s="6">
        <v>1385</v>
      </c>
      <c r="C8" s="6">
        <v>1385</v>
      </c>
      <c r="D8" s="9"/>
      <c r="E8" s="6">
        <f t="shared" si="0"/>
        <v>1385</v>
      </c>
      <c r="F8" s="6">
        <f t="shared" si="0"/>
        <v>1385</v>
      </c>
      <c r="G8" s="9"/>
      <c r="H8" s="6">
        <f t="shared" si="1"/>
        <v>1385</v>
      </c>
      <c r="I8" s="6">
        <f t="shared" si="1"/>
        <v>1385</v>
      </c>
      <c r="J8" s="9"/>
      <c r="K8" s="6">
        <f>B8*0.5</f>
        <v>692.5</v>
      </c>
      <c r="L8" s="6">
        <f>C8/2</f>
        <v>692.5</v>
      </c>
    </row>
    <row r="9" spans="1:12" x14ac:dyDescent="0.25">
      <c r="A9" t="s">
        <v>3</v>
      </c>
      <c r="B9" s="6">
        <v>2665</v>
      </c>
      <c r="C9" s="6">
        <v>2665</v>
      </c>
      <c r="D9" s="9"/>
      <c r="E9" s="6">
        <f t="shared" si="0"/>
        <v>2665</v>
      </c>
      <c r="F9" s="6">
        <f t="shared" si="0"/>
        <v>2665</v>
      </c>
      <c r="G9" s="9"/>
      <c r="H9" s="6">
        <f t="shared" si="1"/>
        <v>2665</v>
      </c>
      <c r="I9" s="6">
        <f t="shared" si="1"/>
        <v>2665</v>
      </c>
      <c r="J9" s="9"/>
      <c r="K9" s="6">
        <f>B9*0</f>
        <v>0</v>
      </c>
      <c r="L9" s="6">
        <f>C9*0</f>
        <v>0</v>
      </c>
    </row>
    <row r="10" spans="1:12" x14ac:dyDescent="0.25">
      <c r="A10" t="s">
        <v>2</v>
      </c>
      <c r="B10" s="6">
        <v>3650</v>
      </c>
      <c r="C10" s="6">
        <v>3650</v>
      </c>
      <c r="D10" s="9"/>
      <c r="E10" s="6">
        <f t="shared" si="0"/>
        <v>3650</v>
      </c>
      <c r="F10" s="6">
        <f t="shared" si="0"/>
        <v>3650</v>
      </c>
      <c r="G10" s="9"/>
      <c r="H10" s="6">
        <f t="shared" si="1"/>
        <v>3650</v>
      </c>
      <c r="I10" s="6">
        <f t="shared" si="1"/>
        <v>3650</v>
      </c>
      <c r="J10" s="9"/>
      <c r="K10" s="6">
        <f>B10</f>
        <v>3650</v>
      </c>
      <c r="L10" s="6">
        <f>C10</f>
        <v>3650</v>
      </c>
    </row>
    <row r="11" spans="1:12" ht="15.75" thickBot="1" x14ac:dyDescent="0.3">
      <c r="A11" t="s">
        <v>74</v>
      </c>
      <c r="B11" s="7">
        <v>52</v>
      </c>
      <c r="C11" s="7">
        <v>52</v>
      </c>
      <c r="E11" s="8">
        <f t="shared" si="0"/>
        <v>52</v>
      </c>
      <c r="F11" s="8">
        <f t="shared" si="0"/>
        <v>52</v>
      </c>
      <c r="G11" s="9"/>
      <c r="H11" s="8">
        <f t="shared" si="1"/>
        <v>52</v>
      </c>
      <c r="I11" s="8">
        <f t="shared" si="1"/>
        <v>52</v>
      </c>
      <c r="J11" s="9"/>
      <c r="K11" s="8"/>
      <c r="L11" s="8"/>
    </row>
    <row r="12" spans="1:12" ht="15.75" thickTop="1" x14ac:dyDescent="0.25">
      <c r="A12" t="s">
        <v>4</v>
      </c>
      <c r="B12" s="17">
        <f>B6+B7+B8+B10+B9+ B11</f>
        <v>16849</v>
      </c>
      <c r="C12" s="17">
        <f>C6+C7+C8+C10+C9+C11</f>
        <v>24637</v>
      </c>
      <c r="E12" s="17">
        <f>E6+E7+E8+E9+E10+E11</f>
        <v>16049</v>
      </c>
      <c r="F12" s="17">
        <f>F6+F7+F8+F9+F10+F11</f>
        <v>23837</v>
      </c>
      <c r="G12" s="9"/>
      <c r="H12" s="17">
        <f>H6+H7+H8+H10+H9+H11</f>
        <v>14849</v>
      </c>
      <c r="I12" s="17">
        <f>I6+I7+I8+I10+I9+I11</f>
        <v>22637</v>
      </c>
      <c r="J12" s="9"/>
      <c r="K12" s="17">
        <f>K6+K7+K8+K10+K9</f>
        <v>6342.5</v>
      </c>
      <c r="L12" s="17">
        <f>L6+L7+L8+L10+L9</f>
        <v>6342.5</v>
      </c>
    </row>
    <row r="13" spans="1:12" x14ac:dyDescent="0.25">
      <c r="B13" s="21"/>
      <c r="C13" s="21"/>
      <c r="D13" s="21"/>
      <c r="F13" s="21"/>
      <c r="G13" s="21"/>
      <c r="H13" s="21"/>
      <c r="J13" s="21"/>
      <c r="K13" s="21"/>
      <c r="L13" s="21"/>
    </row>
    <row r="14" spans="1:12" x14ac:dyDescent="0.25">
      <c r="B14" s="21"/>
      <c r="C14" s="21"/>
      <c r="D14" s="21"/>
      <c r="F14" s="21"/>
      <c r="G14" s="21"/>
      <c r="H14" s="21"/>
      <c r="J14" s="21"/>
      <c r="K14" s="21"/>
      <c r="L14" s="21"/>
    </row>
    <row r="15" spans="1:12" x14ac:dyDescent="0.25">
      <c r="A15" s="13" t="s">
        <v>64</v>
      </c>
      <c r="B15" s="55" t="s">
        <v>31</v>
      </c>
      <c r="C15" s="54"/>
      <c r="D15" s="38"/>
      <c r="E15" s="54" t="s">
        <v>73</v>
      </c>
      <c r="F15" s="54"/>
      <c r="G15" s="38"/>
      <c r="H15" s="54" t="s">
        <v>71</v>
      </c>
      <c r="I15" s="54"/>
      <c r="J15" s="38"/>
      <c r="K15" s="54" t="s">
        <v>72</v>
      </c>
      <c r="L15" s="54"/>
    </row>
    <row r="16" spans="1:12" x14ac:dyDescent="0.25">
      <c r="B16" s="14" t="s">
        <v>13</v>
      </c>
      <c r="C16" s="14" t="s">
        <v>15</v>
      </c>
      <c r="D16" s="11"/>
      <c r="E16" s="14" t="s">
        <v>13</v>
      </c>
      <c r="F16" s="14" t="s">
        <v>15</v>
      </c>
      <c r="G16" s="11"/>
      <c r="H16" s="14" t="s">
        <v>13</v>
      </c>
      <c r="I16" s="14" t="s">
        <v>15</v>
      </c>
      <c r="J16" s="11"/>
      <c r="K16" s="14" t="s">
        <v>13</v>
      </c>
      <c r="L16" s="14" t="s">
        <v>15</v>
      </c>
    </row>
    <row r="17" spans="1:12" x14ac:dyDescent="0.25">
      <c r="A17" t="s">
        <v>1</v>
      </c>
      <c r="B17" s="5">
        <v>2400</v>
      </c>
      <c r="C17" s="5">
        <f>B17</f>
        <v>2400</v>
      </c>
      <c r="D17" s="9"/>
      <c r="E17" s="6">
        <v>2000</v>
      </c>
      <c r="F17" s="5">
        <f>E17</f>
        <v>2000</v>
      </c>
      <c r="G17" s="9"/>
      <c r="H17" s="6">
        <v>1400</v>
      </c>
      <c r="I17" s="6">
        <f>H17</f>
        <v>1400</v>
      </c>
      <c r="J17" s="9"/>
      <c r="K17" s="6">
        <v>1000</v>
      </c>
      <c r="L17" s="5">
        <f>K17</f>
        <v>1000</v>
      </c>
    </row>
    <row r="18" spans="1:12" x14ac:dyDescent="0.25">
      <c r="A18" t="s">
        <v>57</v>
      </c>
      <c r="B18" s="6">
        <f>B7/2</f>
        <v>2148.5</v>
      </c>
      <c r="C18" s="6">
        <f>C7/2</f>
        <v>6042.5</v>
      </c>
      <c r="D18" s="9"/>
      <c r="E18" s="6">
        <f>B18</f>
        <v>2148.5</v>
      </c>
      <c r="F18" s="6">
        <f>C18</f>
        <v>6042.5</v>
      </c>
      <c r="G18" s="9"/>
      <c r="H18" s="6">
        <f>B18</f>
        <v>2148.5</v>
      </c>
      <c r="I18" s="6">
        <f>C18</f>
        <v>6042.5</v>
      </c>
      <c r="J18" s="9"/>
      <c r="K18" s="6">
        <f>B18*0</f>
        <v>0</v>
      </c>
      <c r="L18" s="6">
        <f>C18*0</f>
        <v>0</v>
      </c>
    </row>
    <row r="19" spans="1:12" x14ac:dyDescent="0.25">
      <c r="A19" t="s">
        <v>58</v>
      </c>
      <c r="B19" s="6">
        <f>B8/2</f>
        <v>692.5</v>
      </c>
      <c r="C19" s="6">
        <f>B19</f>
        <v>692.5</v>
      </c>
      <c r="D19" s="9"/>
      <c r="E19" s="6">
        <f>B19</f>
        <v>692.5</v>
      </c>
      <c r="F19" s="6">
        <f>C19</f>
        <v>692.5</v>
      </c>
      <c r="G19" s="9"/>
      <c r="H19" s="6">
        <f>B19</f>
        <v>692.5</v>
      </c>
      <c r="I19" s="6">
        <f>C19</f>
        <v>692.5</v>
      </c>
      <c r="J19" s="9"/>
      <c r="K19" s="6">
        <f>B19*0.5</f>
        <v>346.25</v>
      </c>
      <c r="L19" s="6">
        <f>C19*0.5</f>
        <v>346.25</v>
      </c>
    </row>
    <row r="20" spans="1:12" x14ac:dyDescent="0.25">
      <c r="A20" t="s">
        <v>3</v>
      </c>
      <c r="B20" s="6">
        <f>B9/2</f>
        <v>1332.5</v>
      </c>
      <c r="C20" s="6">
        <f>C9/2</f>
        <v>1332.5</v>
      </c>
      <c r="D20" s="9"/>
      <c r="E20" s="6">
        <f t="shared" ref="E20:F20" si="2">B20*0.75</f>
        <v>999.375</v>
      </c>
      <c r="F20" s="6">
        <f t="shared" si="2"/>
        <v>999.375</v>
      </c>
      <c r="G20" s="9"/>
      <c r="H20" s="6">
        <f t="shared" ref="H20:I20" si="3">B20*0.5</f>
        <v>666.25</v>
      </c>
      <c r="I20" s="6">
        <f t="shared" si="3"/>
        <v>666.25</v>
      </c>
      <c r="J20" s="9"/>
      <c r="K20" s="6">
        <f>B20*0</f>
        <v>0</v>
      </c>
      <c r="L20" s="6">
        <f>C20*0</f>
        <v>0</v>
      </c>
    </row>
    <row r="21" spans="1:12" x14ac:dyDescent="0.25">
      <c r="A21" t="s">
        <v>2</v>
      </c>
      <c r="B21" s="6">
        <v>1712</v>
      </c>
      <c r="C21" s="6">
        <f>C10/2</f>
        <v>1825</v>
      </c>
      <c r="D21" s="9"/>
      <c r="E21" s="6">
        <f>B21</f>
        <v>1712</v>
      </c>
      <c r="F21" s="6">
        <f>C21</f>
        <v>1825</v>
      </c>
      <c r="G21" s="9"/>
      <c r="H21" s="6">
        <f>B21</f>
        <v>1712</v>
      </c>
      <c r="I21" s="6">
        <f>C21</f>
        <v>1825</v>
      </c>
      <c r="J21" s="9"/>
      <c r="K21" s="6">
        <f>B21</f>
        <v>1712</v>
      </c>
      <c r="L21" s="6">
        <f>C21</f>
        <v>1825</v>
      </c>
    </row>
    <row r="22" spans="1:12" ht="15.75" thickBot="1" x14ac:dyDescent="0.3">
      <c r="A22" t="s">
        <v>74</v>
      </c>
      <c r="B22" s="1">
        <v>26</v>
      </c>
      <c r="C22" s="7">
        <v>26</v>
      </c>
      <c r="D22" s="21"/>
      <c r="E22" s="7">
        <v>26</v>
      </c>
      <c r="F22" s="7">
        <v>26</v>
      </c>
      <c r="G22" s="21"/>
      <c r="H22" s="7">
        <v>26</v>
      </c>
      <c r="I22" s="7">
        <v>26</v>
      </c>
      <c r="J22" s="21"/>
      <c r="K22" s="7"/>
      <c r="L22" s="7"/>
    </row>
    <row r="23" spans="1:12" ht="15.75" thickTop="1" x14ac:dyDescent="0.25">
      <c r="A23" t="s">
        <v>4</v>
      </c>
      <c r="B23" s="18">
        <f>SUM(B17:B22)</f>
        <v>8311.5</v>
      </c>
      <c r="C23" s="18">
        <f>SUM(C17:C22)</f>
        <v>12318.5</v>
      </c>
      <c r="E23" s="18">
        <f>SUM(E17:E22)</f>
        <v>7578.375</v>
      </c>
      <c r="F23" s="18">
        <f>SUM(F17:F22)</f>
        <v>11585.375</v>
      </c>
      <c r="G23" s="9"/>
      <c r="H23" s="18">
        <f>SUM(H17:H22)</f>
        <v>6645.25</v>
      </c>
      <c r="I23" s="18">
        <f>SUM(I17:I22)</f>
        <v>10652.25</v>
      </c>
      <c r="J23" s="9"/>
      <c r="K23" s="18">
        <f>SUM(K17:K22)</f>
        <v>3058.25</v>
      </c>
      <c r="L23" s="18">
        <f>SUM(L17:L22)</f>
        <v>3171.25</v>
      </c>
    </row>
  </sheetData>
  <mergeCells count="8">
    <mergeCell ref="H4:I4"/>
    <mergeCell ref="K4:L4"/>
    <mergeCell ref="B15:C15"/>
    <mergeCell ref="E15:F15"/>
    <mergeCell ref="H15:I15"/>
    <mergeCell ref="K15:L15"/>
    <mergeCell ref="B4:C4"/>
    <mergeCell ref="E4:F4"/>
  </mergeCells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23"/>
  <sheetViews>
    <sheetView workbookViewId="0">
      <selection activeCell="I12" sqref="I12"/>
    </sheetView>
  </sheetViews>
  <sheetFormatPr defaultRowHeight="15" x14ac:dyDescent="0.25"/>
  <cols>
    <col min="1" max="1" width="18.140625" bestFit="1" customWidth="1"/>
  </cols>
  <sheetData>
    <row r="1" spans="1:12" ht="21" x14ac:dyDescent="0.35">
      <c r="A1" s="51" t="s">
        <v>86</v>
      </c>
      <c r="B1" s="51"/>
    </row>
    <row r="3" spans="1:12" x14ac:dyDescent="0.25">
      <c r="B3" s="21"/>
      <c r="C3" s="21"/>
      <c r="E3" s="21"/>
      <c r="F3" s="21"/>
      <c r="H3" s="21"/>
      <c r="I3" s="21"/>
      <c r="K3" s="21"/>
      <c r="L3" s="21"/>
    </row>
    <row r="4" spans="1:12" x14ac:dyDescent="0.25">
      <c r="A4" s="13" t="s">
        <v>65</v>
      </c>
      <c r="B4" s="55" t="s">
        <v>31</v>
      </c>
      <c r="C4" s="54"/>
      <c r="D4" s="38"/>
      <c r="E4" s="54" t="s">
        <v>73</v>
      </c>
      <c r="F4" s="54"/>
      <c r="G4" s="38"/>
      <c r="H4" s="54" t="s">
        <v>71</v>
      </c>
      <c r="I4" s="54"/>
      <c r="J4" s="38"/>
      <c r="K4" s="54" t="s">
        <v>72</v>
      </c>
      <c r="L4" s="54"/>
    </row>
    <row r="5" spans="1:12" x14ac:dyDescent="0.25">
      <c r="B5" s="14" t="s">
        <v>13</v>
      </c>
      <c r="C5" s="14" t="s">
        <v>15</v>
      </c>
      <c r="D5" s="11"/>
      <c r="E5" s="14" t="s">
        <v>13</v>
      </c>
      <c r="F5" s="14" t="s">
        <v>15</v>
      </c>
      <c r="G5" s="11"/>
      <c r="H5" s="14" t="s">
        <v>13</v>
      </c>
      <c r="I5" s="14" t="s">
        <v>15</v>
      </c>
      <c r="J5" s="11"/>
      <c r="K5" s="14" t="s">
        <v>13</v>
      </c>
      <c r="L5" s="14" t="s">
        <v>15</v>
      </c>
    </row>
    <row r="6" spans="1:12" x14ac:dyDescent="0.25">
      <c r="A6" t="s">
        <v>1</v>
      </c>
      <c r="B6" s="5">
        <f>7200</f>
        <v>7200</v>
      </c>
      <c r="C6" s="5">
        <f>B6</f>
        <v>7200</v>
      </c>
      <c r="D6" s="9"/>
      <c r="E6" s="6">
        <v>6000</v>
      </c>
      <c r="F6" s="6">
        <f>E6</f>
        <v>6000</v>
      </c>
      <c r="G6" s="9"/>
      <c r="H6" s="6">
        <v>4200</v>
      </c>
      <c r="I6" s="6">
        <f>H6</f>
        <v>4200</v>
      </c>
      <c r="J6" s="9"/>
      <c r="K6" s="6">
        <v>3000</v>
      </c>
      <c r="L6" s="5">
        <f>K6</f>
        <v>3000</v>
      </c>
    </row>
    <row r="7" spans="1:12" x14ac:dyDescent="0.25">
      <c r="A7" t="s">
        <v>57</v>
      </c>
      <c r="B7" s="6">
        <v>4297</v>
      </c>
      <c r="C7" s="6">
        <v>12085</v>
      </c>
      <c r="D7" s="9"/>
      <c r="E7" s="6">
        <f t="shared" ref="E7:F11" si="0">B7</f>
        <v>4297</v>
      </c>
      <c r="F7" s="6">
        <f t="shared" si="0"/>
        <v>12085</v>
      </c>
      <c r="G7" s="9"/>
      <c r="H7" s="6">
        <f t="shared" ref="H7:I11" si="1">B7</f>
        <v>4297</v>
      </c>
      <c r="I7" s="6">
        <f t="shared" si="1"/>
        <v>12085</v>
      </c>
      <c r="J7" s="9"/>
      <c r="K7" s="6">
        <f>B7*0</f>
        <v>0</v>
      </c>
      <c r="L7" s="6">
        <f>C7*0</f>
        <v>0</v>
      </c>
    </row>
    <row r="8" spans="1:12" x14ac:dyDescent="0.25">
      <c r="A8" t="s">
        <v>58</v>
      </c>
      <c r="B8" s="6">
        <v>1385</v>
      </c>
      <c r="C8" s="6">
        <v>1385</v>
      </c>
      <c r="D8" s="9"/>
      <c r="E8" s="6">
        <f t="shared" si="0"/>
        <v>1385</v>
      </c>
      <c r="F8" s="6">
        <f t="shared" si="0"/>
        <v>1385</v>
      </c>
      <c r="G8" s="9"/>
      <c r="H8" s="6">
        <f t="shared" si="1"/>
        <v>1385</v>
      </c>
      <c r="I8" s="6">
        <f t="shared" si="1"/>
        <v>1385</v>
      </c>
      <c r="J8" s="9"/>
      <c r="K8" s="6">
        <f>B8*0.5</f>
        <v>692.5</v>
      </c>
      <c r="L8" s="6">
        <f>C8*0.5</f>
        <v>692.5</v>
      </c>
    </row>
    <row r="9" spans="1:12" x14ac:dyDescent="0.25">
      <c r="A9" t="s">
        <v>3</v>
      </c>
      <c r="B9" s="6">
        <v>2665</v>
      </c>
      <c r="C9" s="6">
        <v>2665</v>
      </c>
      <c r="D9" s="9"/>
      <c r="E9" s="6">
        <f t="shared" si="0"/>
        <v>2665</v>
      </c>
      <c r="F9" s="6">
        <f t="shared" si="0"/>
        <v>2665</v>
      </c>
      <c r="G9" s="9"/>
      <c r="H9" s="6">
        <f t="shared" si="1"/>
        <v>2665</v>
      </c>
      <c r="I9" s="6">
        <f t="shared" si="1"/>
        <v>2665</v>
      </c>
      <c r="J9" s="9"/>
      <c r="K9" s="6">
        <f>B9*0</f>
        <v>0</v>
      </c>
      <c r="L9" s="6">
        <f>C9*0</f>
        <v>0</v>
      </c>
    </row>
    <row r="10" spans="1:12" x14ac:dyDescent="0.25">
      <c r="A10" t="s">
        <v>2</v>
      </c>
      <c r="B10" s="6">
        <v>3650</v>
      </c>
      <c r="C10" s="6">
        <v>3650</v>
      </c>
      <c r="D10" s="9"/>
      <c r="E10" s="6">
        <f t="shared" si="0"/>
        <v>3650</v>
      </c>
      <c r="F10" s="6">
        <f t="shared" si="0"/>
        <v>3650</v>
      </c>
      <c r="G10" s="9"/>
      <c r="H10" s="6">
        <f t="shared" si="1"/>
        <v>3650</v>
      </c>
      <c r="I10" s="6">
        <f t="shared" si="1"/>
        <v>3650</v>
      </c>
      <c r="J10" s="9"/>
      <c r="K10" s="6">
        <f>B10</f>
        <v>3650</v>
      </c>
      <c r="L10" s="6">
        <f>C10</f>
        <v>3650</v>
      </c>
    </row>
    <row r="11" spans="1:12" ht="15.75" thickBot="1" x14ac:dyDescent="0.3">
      <c r="A11" t="s">
        <v>74</v>
      </c>
      <c r="B11" s="7">
        <v>52</v>
      </c>
      <c r="C11" s="7">
        <v>52</v>
      </c>
      <c r="E11" s="8">
        <f t="shared" si="0"/>
        <v>52</v>
      </c>
      <c r="F11" s="8">
        <f t="shared" si="0"/>
        <v>52</v>
      </c>
      <c r="G11" s="9"/>
      <c r="H11" s="8">
        <f t="shared" si="1"/>
        <v>52</v>
      </c>
      <c r="I11" s="8">
        <f t="shared" si="1"/>
        <v>52</v>
      </c>
      <c r="J11" s="9"/>
      <c r="K11" s="8"/>
      <c r="L11" s="8"/>
    </row>
    <row r="12" spans="1:12" ht="15.75" thickTop="1" x14ac:dyDescent="0.25">
      <c r="A12" t="s">
        <v>4</v>
      </c>
      <c r="B12" s="17">
        <f>B6+B7+B8+B10+B9+B11</f>
        <v>19249</v>
      </c>
      <c r="C12" s="17">
        <f>C6+C7+C8+C10+C9+C11</f>
        <v>27037</v>
      </c>
      <c r="E12" s="17">
        <f>E6+E7+E8+E9+E10+E11</f>
        <v>18049</v>
      </c>
      <c r="F12" s="17">
        <f>F6+F7+F8+F9+F10+F11</f>
        <v>25837</v>
      </c>
      <c r="G12" s="9"/>
      <c r="H12" s="17">
        <f>H6+H7+H8+H10+H9+H11</f>
        <v>16249</v>
      </c>
      <c r="I12" s="17">
        <f>I6+I7+I8+I10+I9+I11</f>
        <v>24037</v>
      </c>
      <c r="J12" s="9"/>
      <c r="K12" s="17">
        <f>K6+K7+K8+K10+K9</f>
        <v>7342.5</v>
      </c>
      <c r="L12" s="17">
        <f>L6+L7+L8+L10+L9</f>
        <v>7342.5</v>
      </c>
    </row>
    <row r="13" spans="1:12" x14ac:dyDescent="0.25">
      <c r="B13" s="21"/>
      <c r="C13" s="21"/>
      <c r="D13" s="21"/>
      <c r="F13" s="21"/>
      <c r="G13" s="21"/>
      <c r="H13" s="21"/>
      <c r="J13" s="21"/>
      <c r="K13" s="21"/>
      <c r="L13" s="21"/>
    </row>
    <row r="14" spans="1:12" x14ac:dyDescent="0.25">
      <c r="B14" s="21"/>
      <c r="C14" s="21"/>
      <c r="D14" s="21"/>
      <c r="F14" s="21"/>
      <c r="G14" s="21"/>
      <c r="H14" s="21"/>
      <c r="J14" s="21"/>
      <c r="K14" s="21"/>
      <c r="L14" s="21"/>
    </row>
    <row r="15" spans="1:12" x14ac:dyDescent="0.25">
      <c r="A15" s="13" t="s">
        <v>66</v>
      </c>
      <c r="B15" s="55" t="s">
        <v>31</v>
      </c>
      <c r="C15" s="54"/>
      <c r="D15" s="38"/>
      <c r="E15" s="54" t="s">
        <v>73</v>
      </c>
      <c r="F15" s="54"/>
      <c r="G15" s="38"/>
      <c r="H15" s="54" t="s">
        <v>71</v>
      </c>
      <c r="I15" s="54"/>
      <c r="J15" s="38"/>
      <c r="K15" s="54" t="s">
        <v>72</v>
      </c>
      <c r="L15" s="54"/>
    </row>
    <row r="16" spans="1:12" x14ac:dyDescent="0.25">
      <c r="B16" s="14" t="s">
        <v>13</v>
      </c>
      <c r="C16" s="14" t="s">
        <v>15</v>
      </c>
      <c r="D16" s="11"/>
      <c r="E16" s="14" t="s">
        <v>13</v>
      </c>
      <c r="F16" s="14" t="s">
        <v>15</v>
      </c>
      <c r="G16" s="11"/>
      <c r="H16" s="14" t="s">
        <v>13</v>
      </c>
      <c r="I16" s="14" t="s">
        <v>15</v>
      </c>
      <c r="J16" s="11"/>
      <c r="K16" s="14" t="s">
        <v>13</v>
      </c>
      <c r="L16" s="14" t="s">
        <v>15</v>
      </c>
    </row>
    <row r="17" spans="1:12" x14ac:dyDescent="0.25">
      <c r="A17" t="s">
        <v>1</v>
      </c>
      <c r="B17" s="5">
        <v>3600</v>
      </c>
      <c r="C17" s="5">
        <f>B17</f>
        <v>3600</v>
      </c>
      <c r="D17" s="9"/>
      <c r="E17" s="6">
        <v>3000</v>
      </c>
      <c r="F17" s="5">
        <f>E17</f>
        <v>3000</v>
      </c>
      <c r="G17" s="9"/>
      <c r="H17" s="6">
        <v>2100</v>
      </c>
      <c r="I17" s="6">
        <f>H17</f>
        <v>2100</v>
      </c>
      <c r="J17" s="9"/>
      <c r="K17" s="6">
        <v>1500</v>
      </c>
      <c r="L17" s="5">
        <f>K17</f>
        <v>1500</v>
      </c>
    </row>
    <row r="18" spans="1:12" x14ac:dyDescent="0.25">
      <c r="A18" t="s">
        <v>57</v>
      </c>
      <c r="B18" s="6">
        <f>B7/2</f>
        <v>2148.5</v>
      </c>
      <c r="C18" s="6">
        <f>C7/2</f>
        <v>6042.5</v>
      </c>
      <c r="D18" s="9"/>
      <c r="E18" s="6">
        <f>B18</f>
        <v>2148.5</v>
      </c>
      <c r="F18" s="6">
        <f>C18</f>
        <v>6042.5</v>
      </c>
      <c r="G18" s="9"/>
      <c r="H18" s="6">
        <f>B18</f>
        <v>2148.5</v>
      </c>
      <c r="I18" s="6">
        <f>C18</f>
        <v>6042.5</v>
      </c>
      <c r="J18" s="9"/>
      <c r="K18" s="6">
        <f>B18*0</f>
        <v>0</v>
      </c>
      <c r="L18" s="6">
        <f>C18*0</f>
        <v>0</v>
      </c>
    </row>
    <row r="19" spans="1:12" x14ac:dyDescent="0.25">
      <c r="A19" t="s">
        <v>58</v>
      </c>
      <c r="B19" s="6">
        <f>B8/2</f>
        <v>692.5</v>
      </c>
      <c r="C19" s="6">
        <f>B19</f>
        <v>692.5</v>
      </c>
      <c r="D19" s="9"/>
      <c r="E19" s="6">
        <f>B19</f>
        <v>692.5</v>
      </c>
      <c r="F19" s="6">
        <f>C19</f>
        <v>692.5</v>
      </c>
      <c r="G19" s="9"/>
      <c r="H19" s="6">
        <f>B19</f>
        <v>692.5</v>
      </c>
      <c r="I19" s="6">
        <f>C19</f>
        <v>692.5</v>
      </c>
      <c r="J19" s="9"/>
      <c r="K19" s="6">
        <f>B19*0.5</f>
        <v>346.25</v>
      </c>
      <c r="L19" s="6">
        <f>C19*0.5</f>
        <v>346.25</v>
      </c>
    </row>
    <row r="20" spans="1:12" x14ac:dyDescent="0.25">
      <c r="A20" t="s">
        <v>3</v>
      </c>
      <c r="B20" s="6">
        <f>B9/2</f>
        <v>1332.5</v>
      </c>
      <c r="C20" s="6">
        <f>C9/2</f>
        <v>1332.5</v>
      </c>
      <c r="D20" s="9"/>
      <c r="E20" s="6">
        <f t="shared" ref="E20:F20" si="2">B20*0.75</f>
        <v>999.375</v>
      </c>
      <c r="F20" s="6">
        <f t="shared" si="2"/>
        <v>999.375</v>
      </c>
      <c r="G20" s="9"/>
      <c r="H20" s="6">
        <f t="shared" ref="H20:I20" si="3">B20*0.5</f>
        <v>666.25</v>
      </c>
      <c r="I20" s="6">
        <f t="shared" si="3"/>
        <v>666.25</v>
      </c>
      <c r="J20" s="9"/>
      <c r="K20" s="6">
        <f>B20*0</f>
        <v>0</v>
      </c>
      <c r="L20" s="6">
        <f>C20*0</f>
        <v>0</v>
      </c>
    </row>
    <row r="21" spans="1:12" x14ac:dyDescent="0.25">
      <c r="A21" t="s">
        <v>2</v>
      </c>
      <c r="B21" s="6">
        <v>1712</v>
      </c>
      <c r="C21" s="6">
        <f>C10/2</f>
        <v>1825</v>
      </c>
      <c r="D21" s="9"/>
      <c r="E21" s="6">
        <f>B21</f>
        <v>1712</v>
      </c>
      <c r="F21" s="6">
        <f>C21</f>
        <v>1825</v>
      </c>
      <c r="G21" s="9"/>
      <c r="H21" s="6">
        <f>B21</f>
        <v>1712</v>
      </c>
      <c r="I21" s="6">
        <f>C21</f>
        <v>1825</v>
      </c>
      <c r="J21" s="9"/>
      <c r="K21" s="6">
        <f>B21</f>
        <v>1712</v>
      </c>
      <c r="L21" s="6">
        <f>C21</f>
        <v>1825</v>
      </c>
    </row>
    <row r="22" spans="1:12" ht="15.75" thickBot="1" x14ac:dyDescent="0.3">
      <c r="A22" t="s">
        <v>74</v>
      </c>
      <c r="B22" s="1">
        <v>26</v>
      </c>
      <c r="C22" s="7">
        <v>26</v>
      </c>
      <c r="D22" s="21"/>
      <c r="E22" s="7">
        <v>26</v>
      </c>
      <c r="F22" s="7">
        <v>26</v>
      </c>
      <c r="G22" s="21"/>
      <c r="H22" s="7">
        <v>26</v>
      </c>
      <c r="I22" s="7">
        <v>26</v>
      </c>
      <c r="J22" s="21"/>
      <c r="K22" s="7"/>
      <c r="L22" s="7"/>
    </row>
    <row r="23" spans="1:12" ht="15.75" thickTop="1" x14ac:dyDescent="0.25">
      <c r="A23" t="s">
        <v>4</v>
      </c>
      <c r="B23" s="18">
        <f>SUM(B17:B22)</f>
        <v>9511.5</v>
      </c>
      <c r="C23" s="18">
        <f>SUM(C17:C22)</f>
        <v>13518.5</v>
      </c>
      <c r="E23" s="18">
        <f>SUM(E17:E22)</f>
        <v>8578.375</v>
      </c>
      <c r="F23" s="18">
        <f>SUM(F17:F22)</f>
        <v>12585.375</v>
      </c>
      <c r="G23" s="9"/>
      <c r="H23" s="18">
        <f>SUM(H17:H22)</f>
        <v>7345.25</v>
      </c>
      <c r="I23" s="18">
        <f>SUM(I17:I22)</f>
        <v>11352.25</v>
      </c>
      <c r="J23" s="9"/>
      <c r="K23" s="18">
        <f>SUM(K17:K22)</f>
        <v>3558.25</v>
      </c>
      <c r="L23" s="18">
        <f>SUM(L17:L22)</f>
        <v>3671.25</v>
      </c>
    </row>
  </sheetData>
  <mergeCells count="8">
    <mergeCell ref="H4:I4"/>
    <mergeCell ref="K4:L4"/>
    <mergeCell ref="B15:C15"/>
    <mergeCell ref="E15:F15"/>
    <mergeCell ref="H15:I15"/>
    <mergeCell ref="K15:L15"/>
    <mergeCell ref="B4:C4"/>
    <mergeCell ref="E4:F4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double check</vt:lpstr>
      <vt:lpstr>2526-UG_Gr_PharmD</vt:lpstr>
      <vt:lpstr>SUMMER</vt:lpstr>
      <vt:lpstr>2526-eULM</vt:lpstr>
      <vt:lpstr>2526-AP-eULM</vt:lpstr>
      <vt:lpstr>PT- 2526</vt:lpstr>
      <vt:lpstr>Post BA - 2526</vt:lpstr>
      <vt:lpstr>2526 -FT-Nurs</vt:lpstr>
      <vt:lpstr>2526 - clinical Nursing</vt:lpstr>
      <vt:lpstr>APMN- 2526</vt:lpstr>
      <vt:lpstr>AP-DED 2526</vt:lpstr>
      <vt:lpstr>2526 High Cost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Hardee</dc:creator>
  <cp:lastModifiedBy>Erica Hopko</cp:lastModifiedBy>
  <cp:lastPrinted>2025-07-10T13:18:39Z</cp:lastPrinted>
  <dcterms:created xsi:type="dcterms:W3CDTF">2011-08-18T16:30:57Z</dcterms:created>
  <dcterms:modified xsi:type="dcterms:W3CDTF">2025-07-24T14:29:33Z</dcterms:modified>
</cp:coreProperties>
</file>