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-2025\2425 COA and Budget Info\"/>
    </mc:Choice>
  </mc:AlternateContent>
  <xr:revisionPtr revIDLastSave="0" documentId="13_ncr:1_{BB314F68-CFDE-47B4-B1CD-06C76994576A}" xr6:coauthVersionLast="47" xr6:coauthVersionMax="47" xr10:uidLastSave="{00000000-0000-0000-0000-000000000000}"/>
  <bookViews>
    <workbookView xWindow="28680" yWindow="-120" windowWidth="38640" windowHeight="21240" activeTab="1" xr2:uid="{00000000-000D-0000-FFFF-FFFF00000000}"/>
  </bookViews>
  <sheets>
    <sheet name="2425-UG_Gr_PharmD" sheetId="1" r:id="rId1"/>
    <sheet name="SUMMER" sheetId="8" r:id="rId2"/>
    <sheet name="2425-eULM" sheetId="4" r:id="rId3"/>
    <sheet name="2425-AP-eULM" sheetId="7" r:id="rId4"/>
    <sheet name="PT- 2425" sheetId="9" r:id="rId5"/>
    <sheet name="Post BA - 2425" sheetId="10" r:id="rId6"/>
    <sheet name="2425 -FT-Nurs" sheetId="11" r:id="rId7"/>
    <sheet name="2425 - clinical Nursing" sheetId="12" r:id="rId8"/>
    <sheet name="APMN - 2425" sheetId="13" r:id="rId9"/>
    <sheet name="AP-DED 2425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P5" i="1"/>
  <c r="O5" i="1"/>
  <c r="L8" i="11"/>
  <c r="E7" i="10"/>
  <c r="K7" i="9"/>
  <c r="H7" i="9"/>
  <c r="G7" i="9"/>
  <c r="C84" i="1"/>
  <c r="B84" i="1"/>
  <c r="C43" i="1"/>
  <c r="B43" i="1"/>
  <c r="A52" i="8"/>
  <c r="P51" i="8"/>
  <c r="O51" i="8"/>
  <c r="M51" i="8"/>
  <c r="L51" i="8"/>
  <c r="K51" i="8"/>
  <c r="I51" i="8"/>
  <c r="H51" i="8"/>
  <c r="G51" i="8"/>
  <c r="E51" i="8"/>
  <c r="D51" i="8"/>
  <c r="C51" i="8"/>
  <c r="B50" i="8"/>
  <c r="B52" i="8" s="1"/>
  <c r="A48" i="8"/>
  <c r="P47" i="8"/>
  <c r="N47" i="8"/>
  <c r="J47" i="8"/>
  <c r="H47" i="8"/>
  <c r="F47" i="8"/>
  <c r="D47" i="8"/>
  <c r="L47" i="8" s="1"/>
  <c r="C47" i="8"/>
  <c r="O47" i="8" s="1"/>
  <c r="N46" i="8"/>
  <c r="O46" i="8" s="1"/>
  <c r="J46" i="8"/>
  <c r="L46" i="8" s="1"/>
  <c r="F46" i="8"/>
  <c r="H46" i="8" s="1"/>
  <c r="D46" i="8"/>
  <c r="D50" i="8" s="1"/>
  <c r="C46" i="8"/>
  <c r="C50" i="8" s="1"/>
  <c r="C52" i="8" s="1"/>
  <c r="P45" i="8"/>
  <c r="O45" i="8"/>
  <c r="N45" i="8"/>
  <c r="N50" i="8" s="1"/>
  <c r="N52" i="8" s="1"/>
  <c r="L45" i="8"/>
  <c r="L50" i="8" s="1"/>
  <c r="L52" i="8" s="1"/>
  <c r="K45" i="8"/>
  <c r="J45" i="8"/>
  <c r="H45" i="8"/>
  <c r="G45" i="8"/>
  <c r="F45" i="8"/>
  <c r="C57" i="8"/>
  <c r="F57" i="8"/>
  <c r="I57" i="8"/>
  <c r="L57" i="8"/>
  <c r="F88" i="8"/>
  <c r="I88" i="8"/>
  <c r="E88" i="8"/>
  <c r="H88" i="8"/>
  <c r="E75" i="8"/>
  <c r="H75" i="8"/>
  <c r="E62" i="8"/>
  <c r="H62" i="8"/>
  <c r="L87" i="8"/>
  <c r="K87" i="8"/>
  <c r="I87" i="8"/>
  <c r="H87" i="8"/>
  <c r="F87" i="8"/>
  <c r="E87" i="8"/>
  <c r="I86" i="8"/>
  <c r="H86" i="8"/>
  <c r="F86" i="8"/>
  <c r="E86" i="8"/>
  <c r="K85" i="8"/>
  <c r="H85" i="8"/>
  <c r="E85" i="8"/>
  <c r="K74" i="8"/>
  <c r="H74" i="8"/>
  <c r="E74" i="8"/>
  <c r="C74" i="8"/>
  <c r="I74" i="8" s="1"/>
  <c r="L61" i="8"/>
  <c r="K61" i="8"/>
  <c r="I61" i="8"/>
  <c r="H61" i="8"/>
  <c r="F61" i="8"/>
  <c r="E61" i="8"/>
  <c r="C73" i="8"/>
  <c r="F73" i="8" s="1"/>
  <c r="B73" i="8"/>
  <c r="H73" i="8" s="1"/>
  <c r="B72" i="8"/>
  <c r="H72" i="8" s="1"/>
  <c r="B60" i="8"/>
  <c r="H60" i="8" s="1"/>
  <c r="K59" i="8"/>
  <c r="B59" i="8"/>
  <c r="H59" i="8" s="1"/>
  <c r="B36" i="8"/>
  <c r="J33" i="8"/>
  <c r="F33" i="8"/>
  <c r="N32" i="8"/>
  <c r="J32" i="8"/>
  <c r="F32" i="8"/>
  <c r="B23" i="8"/>
  <c r="B10" i="8"/>
  <c r="H22" i="8"/>
  <c r="L22" i="8"/>
  <c r="G22" i="8"/>
  <c r="K22" i="8"/>
  <c r="F22" i="8"/>
  <c r="J22" i="8"/>
  <c r="P21" i="8"/>
  <c r="O21" i="8"/>
  <c r="N21" i="8"/>
  <c r="L21" i="8"/>
  <c r="K21" i="8"/>
  <c r="J21" i="8"/>
  <c r="H21" i="8"/>
  <c r="G21" i="8"/>
  <c r="F21" i="8"/>
  <c r="L20" i="8"/>
  <c r="K20" i="8"/>
  <c r="J20" i="8"/>
  <c r="H20" i="8"/>
  <c r="G20" i="8"/>
  <c r="F20" i="8"/>
  <c r="N19" i="8"/>
  <c r="J19" i="8"/>
  <c r="F19" i="8"/>
  <c r="P8" i="8"/>
  <c r="O8" i="8"/>
  <c r="N8" i="8"/>
  <c r="L8" i="8"/>
  <c r="K8" i="8"/>
  <c r="J8" i="8"/>
  <c r="H8" i="8"/>
  <c r="G8" i="8"/>
  <c r="F8" i="8"/>
  <c r="J7" i="8"/>
  <c r="F7" i="8"/>
  <c r="N6" i="8"/>
  <c r="J6" i="8"/>
  <c r="F6" i="8"/>
  <c r="E60" i="8" l="1"/>
  <c r="F50" i="8"/>
  <c r="F52" i="8" s="1"/>
  <c r="E73" i="8"/>
  <c r="F74" i="8"/>
  <c r="E59" i="8"/>
  <c r="L74" i="8"/>
  <c r="I73" i="8"/>
  <c r="E72" i="8"/>
  <c r="K46" i="8"/>
  <c r="K72" i="8"/>
  <c r="J50" i="8"/>
  <c r="J52" i="8" s="1"/>
  <c r="D52" i="8"/>
  <c r="K47" i="8"/>
  <c r="K50" i="8"/>
  <c r="K52" i="8" s="1"/>
  <c r="H50" i="8"/>
  <c r="H52" i="8" s="1"/>
  <c r="P46" i="8"/>
  <c r="P50" i="8" s="1"/>
  <c r="P52" i="8" s="1"/>
  <c r="O50" i="8"/>
  <c r="O52" i="8" s="1"/>
  <c r="G46" i="8"/>
  <c r="G50" i="8" s="1"/>
  <c r="G52" i="8" s="1"/>
  <c r="G47" i="8"/>
  <c r="L8" i="12"/>
  <c r="D8" i="1" l="1"/>
  <c r="H8" i="1"/>
  <c r="L8" i="1"/>
  <c r="F8" i="1"/>
  <c r="J8" i="1"/>
  <c r="K59" i="4"/>
  <c r="H59" i="4"/>
  <c r="E59" i="4"/>
  <c r="B12" i="9"/>
  <c r="F11" i="9"/>
  <c r="J11" i="9"/>
  <c r="F11" i="10"/>
  <c r="I11" i="10"/>
  <c r="H11" i="10"/>
  <c r="F11" i="11"/>
  <c r="I11" i="11"/>
  <c r="E11" i="11"/>
  <c r="H11" i="11"/>
  <c r="F11" i="12"/>
  <c r="I11" i="12"/>
  <c r="E11" i="12"/>
  <c r="H11" i="12"/>
  <c r="F10" i="13"/>
  <c r="I10" i="13"/>
  <c r="E10" i="13"/>
  <c r="H10" i="13"/>
  <c r="F11" i="15"/>
  <c r="I11" i="15"/>
  <c r="E11" i="15"/>
  <c r="H11" i="15"/>
  <c r="K21" i="15" l="1"/>
  <c r="H21" i="15"/>
  <c r="E21" i="15"/>
  <c r="L10" i="15"/>
  <c r="K10" i="15"/>
  <c r="I10" i="15"/>
  <c r="H10" i="15"/>
  <c r="F10" i="15"/>
  <c r="E10" i="15"/>
  <c r="I9" i="15"/>
  <c r="H9" i="15"/>
  <c r="F9" i="15"/>
  <c r="E9" i="15"/>
  <c r="L8" i="15"/>
  <c r="K8" i="15"/>
  <c r="I8" i="15"/>
  <c r="H8" i="15"/>
  <c r="F8" i="15"/>
  <c r="E8" i="15"/>
  <c r="K20" i="13"/>
  <c r="H20" i="13"/>
  <c r="E20" i="13"/>
  <c r="L9" i="13"/>
  <c r="K9" i="13"/>
  <c r="I9" i="13"/>
  <c r="H9" i="13"/>
  <c r="F9" i="13"/>
  <c r="E9" i="13"/>
  <c r="I8" i="13"/>
  <c r="H8" i="13"/>
  <c r="F8" i="13"/>
  <c r="E8" i="13"/>
  <c r="L7" i="13"/>
  <c r="K7" i="13"/>
  <c r="I7" i="13"/>
  <c r="H7" i="13"/>
  <c r="F7" i="13"/>
  <c r="E7" i="13"/>
  <c r="B6" i="12"/>
  <c r="C6" i="12" s="1"/>
  <c r="C12" i="12" s="1"/>
  <c r="K21" i="12"/>
  <c r="H21" i="12"/>
  <c r="E21" i="12"/>
  <c r="C21" i="12"/>
  <c r="I21" i="12" s="1"/>
  <c r="C20" i="12"/>
  <c r="I20" i="12" s="1"/>
  <c r="B20" i="12"/>
  <c r="H20" i="12" s="1"/>
  <c r="B19" i="12"/>
  <c r="H19" i="12" s="1"/>
  <c r="C18" i="12"/>
  <c r="I18" i="12" s="1"/>
  <c r="B18" i="12"/>
  <c r="H18" i="12" s="1"/>
  <c r="L17" i="12"/>
  <c r="I17" i="12"/>
  <c r="F17" i="12"/>
  <c r="C17" i="12"/>
  <c r="L10" i="12"/>
  <c r="K10" i="12"/>
  <c r="I10" i="12"/>
  <c r="H10" i="12"/>
  <c r="F10" i="12"/>
  <c r="E10" i="12"/>
  <c r="L9" i="12"/>
  <c r="K9" i="12"/>
  <c r="I9" i="12"/>
  <c r="H9" i="12"/>
  <c r="F9" i="12"/>
  <c r="E9" i="12"/>
  <c r="K8" i="12"/>
  <c r="I8" i="12"/>
  <c r="H8" i="12"/>
  <c r="F8" i="12"/>
  <c r="E8" i="12"/>
  <c r="L7" i="12"/>
  <c r="K7" i="12"/>
  <c r="I7" i="12"/>
  <c r="H7" i="12"/>
  <c r="F7" i="12"/>
  <c r="E7" i="12"/>
  <c r="L6" i="12"/>
  <c r="I6" i="12"/>
  <c r="I12" i="12" s="1"/>
  <c r="H12" i="12"/>
  <c r="K21" i="11"/>
  <c r="H21" i="11"/>
  <c r="E21" i="11"/>
  <c r="L10" i="11"/>
  <c r="K10" i="11"/>
  <c r="I10" i="11"/>
  <c r="H10" i="11"/>
  <c r="F10" i="11"/>
  <c r="E10" i="11"/>
  <c r="I9" i="11"/>
  <c r="H9" i="11"/>
  <c r="F9" i="11"/>
  <c r="E9" i="11"/>
  <c r="H6" i="11"/>
  <c r="E6" i="11"/>
  <c r="B6" i="11"/>
  <c r="K8" i="11"/>
  <c r="I8" i="11"/>
  <c r="H8" i="11"/>
  <c r="F8" i="11"/>
  <c r="E8" i="11"/>
  <c r="K21" i="10"/>
  <c r="H21" i="10"/>
  <c r="E21" i="10"/>
  <c r="L8" i="10"/>
  <c r="K8" i="10"/>
  <c r="L10" i="10"/>
  <c r="K10" i="10"/>
  <c r="I10" i="10"/>
  <c r="H10" i="10"/>
  <c r="I9" i="10"/>
  <c r="H9" i="10"/>
  <c r="I8" i="10"/>
  <c r="H8" i="10"/>
  <c r="F10" i="10"/>
  <c r="E10" i="10"/>
  <c r="F9" i="10"/>
  <c r="E9" i="10"/>
  <c r="F8" i="10"/>
  <c r="E8" i="10"/>
  <c r="D24" i="9"/>
  <c r="C24" i="9"/>
  <c r="B24" i="9"/>
  <c r="B23" i="9"/>
  <c r="F23" i="9" s="1"/>
  <c r="B22" i="9"/>
  <c r="N22" i="9" s="1"/>
  <c r="D21" i="9"/>
  <c r="L21" i="9" s="1"/>
  <c r="B21" i="9"/>
  <c r="P10" i="9"/>
  <c r="P24" i="9" s="1"/>
  <c r="O10" i="9"/>
  <c r="O24" i="9" s="1"/>
  <c r="N10" i="9"/>
  <c r="N24" i="9" s="1"/>
  <c r="L10" i="9"/>
  <c r="L24" i="9" s="1"/>
  <c r="K10" i="9"/>
  <c r="K24" i="9" s="1"/>
  <c r="J10" i="9"/>
  <c r="J24" i="9" s="1"/>
  <c r="H10" i="9"/>
  <c r="H24" i="9" s="1"/>
  <c r="G10" i="9"/>
  <c r="G24" i="9" s="1"/>
  <c r="F10" i="9"/>
  <c r="F24" i="9" s="1"/>
  <c r="J9" i="9"/>
  <c r="L9" i="9" s="1"/>
  <c r="F9" i="9"/>
  <c r="N8" i="9"/>
  <c r="J8" i="9"/>
  <c r="F8" i="9"/>
  <c r="L19" i="7"/>
  <c r="K19" i="7"/>
  <c r="I19" i="7"/>
  <c r="H19" i="7"/>
  <c r="F19" i="7"/>
  <c r="E19" i="7"/>
  <c r="C19" i="7"/>
  <c r="B19" i="7"/>
  <c r="L8" i="7"/>
  <c r="K8" i="7"/>
  <c r="I8" i="7"/>
  <c r="H8" i="7"/>
  <c r="F8" i="7"/>
  <c r="E8" i="7"/>
  <c r="H4" i="7"/>
  <c r="E4" i="7"/>
  <c r="B4" i="7"/>
  <c r="L7" i="4"/>
  <c r="K7" i="4"/>
  <c r="I7" i="4"/>
  <c r="H7" i="4"/>
  <c r="F7" i="4"/>
  <c r="E7" i="4"/>
  <c r="J74" i="1"/>
  <c r="F74" i="1"/>
  <c r="J32" i="1"/>
  <c r="F32" i="1"/>
  <c r="O7" i="1"/>
  <c r="K7" i="1"/>
  <c r="J7" i="1"/>
  <c r="G7" i="1"/>
  <c r="F7" i="1"/>
  <c r="J6" i="1"/>
  <c r="F6" i="1"/>
  <c r="J5" i="1"/>
  <c r="F5" i="1"/>
  <c r="N7" i="1"/>
  <c r="C21" i="10"/>
  <c r="L21" i="10" s="1"/>
  <c r="C20" i="10"/>
  <c r="F20" i="10" s="1"/>
  <c r="L17" i="10"/>
  <c r="I17" i="10"/>
  <c r="F17" i="10"/>
  <c r="C17" i="10"/>
  <c r="L9" i="10"/>
  <c r="H7" i="10"/>
  <c r="L6" i="10"/>
  <c r="B12" i="10"/>
  <c r="C21" i="11"/>
  <c r="L21" i="11" s="1"/>
  <c r="L17" i="11"/>
  <c r="I17" i="11"/>
  <c r="F17" i="11"/>
  <c r="C17" i="11"/>
  <c r="C20" i="11"/>
  <c r="H7" i="11"/>
  <c r="L6" i="11"/>
  <c r="B12" i="11"/>
  <c r="C21" i="15"/>
  <c r="L21" i="15" s="1"/>
  <c r="L17" i="15"/>
  <c r="I17" i="15"/>
  <c r="F17" i="15"/>
  <c r="C17" i="15"/>
  <c r="H7" i="15"/>
  <c r="L6" i="15"/>
  <c r="H6" i="15"/>
  <c r="E6" i="15"/>
  <c r="B6" i="15"/>
  <c r="B12" i="15" s="1"/>
  <c r="C20" i="13"/>
  <c r="L20" i="13" s="1"/>
  <c r="B17" i="13"/>
  <c r="K17" i="13" s="1"/>
  <c r="L16" i="13"/>
  <c r="I16" i="13"/>
  <c r="F16" i="13"/>
  <c r="C16" i="13"/>
  <c r="K6" i="13"/>
  <c r="E6" i="13"/>
  <c r="I6" i="13"/>
  <c r="H6" i="13"/>
  <c r="L5" i="13"/>
  <c r="H5" i="13"/>
  <c r="I5" i="13" s="1"/>
  <c r="E5" i="13"/>
  <c r="F5" i="13" s="1"/>
  <c r="B5" i="13"/>
  <c r="P27" i="9"/>
  <c r="O27" i="9"/>
  <c r="M27" i="9"/>
  <c r="L27" i="9"/>
  <c r="K27" i="9"/>
  <c r="I27" i="9"/>
  <c r="H27" i="9"/>
  <c r="G27" i="9"/>
  <c r="E27" i="9"/>
  <c r="D27" i="9"/>
  <c r="C27" i="9"/>
  <c r="O21" i="9"/>
  <c r="K21" i="9"/>
  <c r="P21" i="9"/>
  <c r="P20" i="9"/>
  <c r="O20" i="9"/>
  <c r="L20" i="9"/>
  <c r="K20" i="9"/>
  <c r="H20" i="9"/>
  <c r="G20" i="9"/>
  <c r="D20" i="9"/>
  <c r="C20" i="9"/>
  <c r="P13" i="9"/>
  <c r="O13" i="9"/>
  <c r="L13" i="9"/>
  <c r="K13" i="9"/>
  <c r="H13" i="9"/>
  <c r="C13" i="9"/>
  <c r="D13" i="9"/>
  <c r="N9" i="9"/>
  <c r="H9" i="9"/>
  <c r="D9" i="9"/>
  <c r="P9" i="9" s="1"/>
  <c r="C9" i="9"/>
  <c r="O9" i="9" s="1"/>
  <c r="I8" i="9"/>
  <c r="M8" i="9" s="1"/>
  <c r="N7" i="9"/>
  <c r="J7" i="9"/>
  <c r="F7" i="9"/>
  <c r="L7" i="9"/>
  <c r="O7" i="9"/>
  <c r="P6" i="9"/>
  <c r="O6" i="9"/>
  <c r="K6" i="9"/>
  <c r="H6" i="9"/>
  <c r="G6" i="9"/>
  <c r="D6" i="9"/>
  <c r="C6" i="9"/>
  <c r="E12" i="12" l="1"/>
  <c r="K19" i="12"/>
  <c r="E18" i="12"/>
  <c r="J23" i="9"/>
  <c r="C23" i="9"/>
  <c r="D23" i="9"/>
  <c r="N23" i="9"/>
  <c r="D22" i="9"/>
  <c r="D26" i="9" s="1"/>
  <c r="D28" i="9" s="1"/>
  <c r="F22" i="9"/>
  <c r="H22" i="9" s="1"/>
  <c r="C22" i="9"/>
  <c r="C26" i="9" s="1"/>
  <c r="C28" i="9" s="1"/>
  <c r="P22" i="9"/>
  <c r="O22" i="9"/>
  <c r="P23" i="9"/>
  <c r="J12" i="9"/>
  <c r="B26" i="9"/>
  <c r="B28" i="9" s="1"/>
  <c r="E20" i="12"/>
  <c r="E23" i="12" s="1"/>
  <c r="C23" i="12"/>
  <c r="F21" i="12"/>
  <c r="L20" i="12"/>
  <c r="F21" i="10"/>
  <c r="F20" i="12"/>
  <c r="J22" i="9"/>
  <c r="F21" i="11"/>
  <c r="K12" i="12"/>
  <c r="F18" i="12"/>
  <c r="L21" i="12"/>
  <c r="F20" i="13"/>
  <c r="F12" i="9"/>
  <c r="I21" i="10"/>
  <c r="K18" i="12"/>
  <c r="K23" i="12" s="1"/>
  <c r="B23" i="12"/>
  <c r="F21" i="15"/>
  <c r="I21" i="11"/>
  <c r="L18" i="12"/>
  <c r="I20" i="13"/>
  <c r="L12" i="12"/>
  <c r="I20" i="10"/>
  <c r="I21" i="15"/>
  <c r="I6" i="9"/>
  <c r="G23" i="9"/>
  <c r="C19" i="12"/>
  <c r="K20" i="12"/>
  <c r="C12" i="9"/>
  <c r="C14" i="9" s="1"/>
  <c r="B12" i="12"/>
  <c r="E19" i="12"/>
  <c r="H23" i="12"/>
  <c r="F6" i="12"/>
  <c r="F12" i="12" s="1"/>
  <c r="H12" i="10"/>
  <c r="B18" i="13"/>
  <c r="H12" i="11"/>
  <c r="B19" i="13"/>
  <c r="E11" i="13"/>
  <c r="B11" i="13"/>
  <c r="K8" i="13"/>
  <c r="K11" i="13" s="1"/>
  <c r="L20" i="10"/>
  <c r="C6" i="10"/>
  <c r="I6" i="10"/>
  <c r="K7" i="10"/>
  <c r="K9" i="10"/>
  <c r="B18" i="10"/>
  <c r="B19" i="10"/>
  <c r="B20" i="10"/>
  <c r="F6" i="10"/>
  <c r="I20" i="11"/>
  <c r="L20" i="11"/>
  <c r="F20" i="11"/>
  <c r="C6" i="11"/>
  <c r="I6" i="11"/>
  <c r="E7" i="11"/>
  <c r="E12" i="11" s="1"/>
  <c r="K7" i="11"/>
  <c r="K9" i="11"/>
  <c r="B18" i="11"/>
  <c r="B19" i="11"/>
  <c r="B20" i="11"/>
  <c r="L9" i="11"/>
  <c r="F6" i="11"/>
  <c r="H12" i="15"/>
  <c r="C6" i="15"/>
  <c r="I6" i="15"/>
  <c r="E7" i="15"/>
  <c r="K7" i="15"/>
  <c r="K9" i="15"/>
  <c r="B18" i="15"/>
  <c r="B19" i="15"/>
  <c r="B20" i="15"/>
  <c r="L9" i="15"/>
  <c r="C20" i="15"/>
  <c r="F6" i="15"/>
  <c r="C5" i="13"/>
  <c r="H11" i="13"/>
  <c r="H17" i="13"/>
  <c r="F6" i="13"/>
  <c r="L6" i="13"/>
  <c r="C17" i="13"/>
  <c r="E17" i="13"/>
  <c r="P26" i="9"/>
  <c r="P28" i="9" s="1"/>
  <c r="H21" i="9"/>
  <c r="N21" i="9"/>
  <c r="N26" i="9" s="1"/>
  <c r="N28" i="9" s="1"/>
  <c r="G22" i="9"/>
  <c r="J21" i="9"/>
  <c r="F21" i="9"/>
  <c r="P8" i="9"/>
  <c r="O8" i="9"/>
  <c r="N12" i="9"/>
  <c r="N14" i="9" s="1"/>
  <c r="B14" i="9"/>
  <c r="G13" i="9"/>
  <c r="E6" i="9"/>
  <c r="C8" i="9"/>
  <c r="K9" i="9"/>
  <c r="L6" i="9"/>
  <c r="P7" i="9"/>
  <c r="D8" i="9"/>
  <c r="G9" i="9"/>
  <c r="J14" i="9"/>
  <c r="D7" i="1"/>
  <c r="H26" i="9" l="1"/>
  <c r="H28" i="9" s="1"/>
  <c r="H23" i="9"/>
  <c r="L23" i="9"/>
  <c r="G26" i="9"/>
  <c r="O23" i="9"/>
  <c r="O26" i="9" s="1"/>
  <c r="O28" i="9" s="1"/>
  <c r="K23" i="9"/>
  <c r="L22" i="9"/>
  <c r="L26" i="9" s="1"/>
  <c r="L28" i="9" s="1"/>
  <c r="K22" i="9"/>
  <c r="K26" i="9" s="1"/>
  <c r="K28" i="9" s="1"/>
  <c r="P7" i="1"/>
  <c r="H7" i="1"/>
  <c r="L7" i="1"/>
  <c r="K18" i="13"/>
  <c r="H18" i="13"/>
  <c r="H20" i="15"/>
  <c r="E20" i="15"/>
  <c r="E20" i="10"/>
  <c r="H20" i="10"/>
  <c r="I20" i="15"/>
  <c r="F20" i="15"/>
  <c r="H19" i="15"/>
  <c r="E19" i="15"/>
  <c r="K19" i="15"/>
  <c r="F26" i="9"/>
  <c r="F28" i="9" s="1"/>
  <c r="J26" i="9"/>
  <c r="J28" i="9" s="1"/>
  <c r="I19" i="12"/>
  <c r="I23" i="12" s="1"/>
  <c r="L19" i="12"/>
  <c r="L23" i="12" s="1"/>
  <c r="F19" i="12"/>
  <c r="F23" i="12" s="1"/>
  <c r="E19" i="10"/>
  <c r="K19" i="10"/>
  <c r="H19" i="10"/>
  <c r="H19" i="11"/>
  <c r="E19" i="11"/>
  <c r="K19" i="11"/>
  <c r="E19" i="13"/>
  <c r="E22" i="13" s="1"/>
  <c r="H19" i="13"/>
  <c r="D12" i="9"/>
  <c r="D14" i="9" s="1"/>
  <c r="E12" i="15"/>
  <c r="G28" i="9"/>
  <c r="O12" i="9"/>
  <c r="O14" i="9" s="1"/>
  <c r="P12" i="9"/>
  <c r="P14" i="9" s="1"/>
  <c r="C18" i="13"/>
  <c r="E12" i="10"/>
  <c r="K19" i="13"/>
  <c r="B22" i="13"/>
  <c r="C19" i="10"/>
  <c r="K20" i="10"/>
  <c r="K18" i="10"/>
  <c r="E18" i="10"/>
  <c r="H18" i="10"/>
  <c r="B23" i="10"/>
  <c r="K12" i="10"/>
  <c r="K18" i="11"/>
  <c r="E18" i="11"/>
  <c r="H18" i="11"/>
  <c r="B23" i="11"/>
  <c r="K12" i="11"/>
  <c r="K20" i="11"/>
  <c r="E20" i="11"/>
  <c r="H20" i="11"/>
  <c r="C19" i="11"/>
  <c r="C19" i="15"/>
  <c r="K18" i="15"/>
  <c r="E18" i="15"/>
  <c r="B23" i="15"/>
  <c r="H18" i="15"/>
  <c r="L20" i="15"/>
  <c r="K12" i="15"/>
  <c r="K20" i="15"/>
  <c r="I17" i="13"/>
  <c r="L17" i="13"/>
  <c r="F17" i="13"/>
  <c r="M6" i="9"/>
  <c r="H8" i="9"/>
  <c r="G8" i="9"/>
  <c r="F14" i="9"/>
  <c r="L8" i="9"/>
  <c r="K8" i="9"/>
  <c r="C83" i="1"/>
  <c r="F19" i="11" l="1"/>
  <c r="I19" i="11"/>
  <c r="L19" i="11"/>
  <c r="F19" i="15"/>
  <c r="I19" i="15"/>
  <c r="L19" i="15"/>
  <c r="H12" i="9"/>
  <c r="H14" i="9" s="1"/>
  <c r="K12" i="9"/>
  <c r="K14" i="9" s="1"/>
  <c r="F18" i="13"/>
  <c r="L18" i="13"/>
  <c r="I18" i="13"/>
  <c r="G12" i="9"/>
  <c r="G14" i="9" s="1"/>
  <c r="F19" i="10"/>
  <c r="L19" i="10"/>
  <c r="I19" i="10"/>
  <c r="L12" i="9"/>
  <c r="L14" i="9" s="1"/>
  <c r="K22" i="13"/>
  <c r="E23" i="15"/>
  <c r="H22" i="13"/>
  <c r="K23" i="10"/>
  <c r="L8" i="13"/>
  <c r="C19" i="13"/>
  <c r="H23" i="10"/>
  <c r="E23" i="10"/>
  <c r="E23" i="11"/>
  <c r="K23" i="11"/>
  <c r="H23" i="11"/>
  <c r="K23" i="15"/>
  <c r="H23" i="15"/>
  <c r="C17" i="8"/>
  <c r="D17" i="8"/>
  <c r="F19" i="13" l="1"/>
  <c r="I19" i="13"/>
  <c r="L19" i="13"/>
  <c r="L22" i="13" s="1"/>
  <c r="F22" i="13"/>
  <c r="C22" i="13"/>
  <c r="I22" i="13"/>
  <c r="L83" i="8"/>
  <c r="I83" i="8"/>
  <c r="F83" i="8"/>
  <c r="C83" i="8"/>
  <c r="E69" i="8"/>
  <c r="K73" i="8"/>
  <c r="L71" i="8"/>
  <c r="H71" i="8"/>
  <c r="L70" i="8"/>
  <c r="I70" i="8"/>
  <c r="F70" i="8"/>
  <c r="C70" i="8"/>
  <c r="K69" i="8"/>
  <c r="I69" i="8"/>
  <c r="H69" i="8"/>
  <c r="F69" i="8"/>
  <c r="C69" i="8"/>
  <c r="K60" i="8"/>
  <c r="L58" i="8"/>
  <c r="H58" i="8"/>
  <c r="A38" i="8"/>
  <c r="A65" i="8" s="1"/>
  <c r="A78" i="8" s="1"/>
  <c r="P37" i="8"/>
  <c r="O37" i="8"/>
  <c r="M37" i="8"/>
  <c r="L37" i="8"/>
  <c r="K37" i="8"/>
  <c r="I37" i="8"/>
  <c r="H37" i="8"/>
  <c r="G37" i="8"/>
  <c r="E37" i="8"/>
  <c r="D37" i="8"/>
  <c r="C37" i="8"/>
  <c r="A37" i="8"/>
  <c r="A64" i="8" s="1"/>
  <c r="A77" i="8" s="1"/>
  <c r="B38" i="8"/>
  <c r="A36" i="8"/>
  <c r="A63" i="8" s="1"/>
  <c r="A76" i="8" s="1"/>
  <c r="A34" i="8"/>
  <c r="A61" i="8" s="1"/>
  <c r="A74" i="8" s="1"/>
  <c r="N33" i="8"/>
  <c r="D33" i="8"/>
  <c r="C33" i="8"/>
  <c r="A33" i="8"/>
  <c r="A60" i="8" s="1"/>
  <c r="A73" i="8" s="1"/>
  <c r="P32" i="8"/>
  <c r="L32" i="8"/>
  <c r="D32" i="8"/>
  <c r="D36" i="8" s="1"/>
  <c r="C32" i="8"/>
  <c r="C36" i="8" s="1"/>
  <c r="A32" i="8"/>
  <c r="A59" i="8" s="1"/>
  <c r="A72" i="8" s="1"/>
  <c r="P31" i="8"/>
  <c r="O31" i="8"/>
  <c r="N31" i="8"/>
  <c r="K31" i="8"/>
  <c r="J31" i="8"/>
  <c r="J36" i="8" s="1"/>
  <c r="F31" i="8"/>
  <c r="F36" i="8" s="1"/>
  <c r="H31" i="8"/>
  <c r="G31" i="8"/>
  <c r="A31" i="8"/>
  <c r="A58" i="8" s="1"/>
  <c r="A71" i="8" s="1"/>
  <c r="A30" i="8"/>
  <c r="P29" i="8"/>
  <c r="O29" i="8"/>
  <c r="N29" i="8"/>
  <c r="L29" i="8"/>
  <c r="K29" i="8"/>
  <c r="J29" i="8"/>
  <c r="H29" i="8"/>
  <c r="G29" i="8"/>
  <c r="F29" i="8"/>
  <c r="D29" i="8"/>
  <c r="C29" i="8"/>
  <c r="B29" i="8"/>
  <c r="A25" i="8"/>
  <c r="A51" i="8" s="1"/>
  <c r="P24" i="8"/>
  <c r="O24" i="8"/>
  <c r="L24" i="8"/>
  <c r="K24" i="8"/>
  <c r="H24" i="8"/>
  <c r="G24" i="8"/>
  <c r="D24" i="8"/>
  <c r="C24" i="8"/>
  <c r="A24" i="8"/>
  <c r="A50" i="8" s="1"/>
  <c r="A21" i="8"/>
  <c r="A47" i="8" s="1"/>
  <c r="N20" i="8"/>
  <c r="P20" i="8"/>
  <c r="A20" i="8"/>
  <c r="A46" i="8" s="1"/>
  <c r="D19" i="8"/>
  <c r="C19" i="8"/>
  <c r="A19" i="8"/>
  <c r="A45" i="8" s="1"/>
  <c r="P18" i="8"/>
  <c r="O18" i="8"/>
  <c r="K18" i="8"/>
  <c r="J18" i="8"/>
  <c r="J23" i="8" s="1"/>
  <c r="F18" i="8"/>
  <c r="F23" i="8" s="1"/>
  <c r="G18" i="8"/>
  <c r="N18" i="8"/>
  <c r="A18" i="8"/>
  <c r="A44" i="8" s="1"/>
  <c r="P17" i="8"/>
  <c r="O17" i="8"/>
  <c r="L17" i="8"/>
  <c r="K17" i="8"/>
  <c r="H17" i="8"/>
  <c r="G17" i="8"/>
  <c r="A17" i="8"/>
  <c r="P16" i="8"/>
  <c r="O16" i="8"/>
  <c r="N16" i="8"/>
  <c r="L16" i="8"/>
  <c r="K16" i="8"/>
  <c r="J16" i="8"/>
  <c r="H16" i="8"/>
  <c r="G16" i="8"/>
  <c r="F16" i="8"/>
  <c r="D16" i="8"/>
  <c r="C16" i="8"/>
  <c r="B16" i="8"/>
  <c r="P11" i="8"/>
  <c r="O11" i="8"/>
  <c r="L11" i="8"/>
  <c r="K11" i="8"/>
  <c r="H11" i="8"/>
  <c r="G11" i="8"/>
  <c r="D11" i="8"/>
  <c r="C11" i="8"/>
  <c r="N7" i="8"/>
  <c r="C7" i="8"/>
  <c r="C60" i="8" s="1"/>
  <c r="C6" i="8"/>
  <c r="O5" i="8"/>
  <c r="L5" i="8"/>
  <c r="K5" i="8"/>
  <c r="H5" i="8"/>
  <c r="G5" i="8"/>
  <c r="P5" i="8"/>
  <c r="B12" i="8"/>
  <c r="P4" i="8"/>
  <c r="O4" i="8"/>
  <c r="L4" i="8"/>
  <c r="K4" i="8"/>
  <c r="H4" i="8"/>
  <c r="G4" i="8"/>
  <c r="D4" i="8"/>
  <c r="K19" i="8" l="1"/>
  <c r="K23" i="8" s="1"/>
  <c r="O19" i="8"/>
  <c r="G19" i="8"/>
  <c r="G23" i="8" s="1"/>
  <c r="G25" i="8" s="1"/>
  <c r="B56" i="8"/>
  <c r="B69" i="8" s="1"/>
  <c r="L56" i="8"/>
  <c r="L69" i="8" s="1"/>
  <c r="A57" i="8"/>
  <c r="A70" i="8" s="1"/>
  <c r="C23" i="8"/>
  <c r="K6" i="8"/>
  <c r="K10" i="8" s="1"/>
  <c r="O6" i="8"/>
  <c r="G6" i="8"/>
  <c r="G10" i="8" s="1"/>
  <c r="G12" i="8" s="1"/>
  <c r="P19" i="8"/>
  <c r="P23" i="8" s="1"/>
  <c r="P25" i="8" s="1"/>
  <c r="H19" i="8"/>
  <c r="L19" i="8"/>
  <c r="D23" i="8"/>
  <c r="D25" i="8" s="1"/>
  <c r="I60" i="8"/>
  <c r="F60" i="8"/>
  <c r="G33" i="8"/>
  <c r="K33" i="8"/>
  <c r="H33" i="8"/>
  <c r="L33" i="8"/>
  <c r="G7" i="8"/>
  <c r="K7" i="8"/>
  <c r="C10" i="8"/>
  <c r="C12" i="8" s="1"/>
  <c r="O33" i="8"/>
  <c r="N36" i="8"/>
  <c r="N38" i="8" s="1"/>
  <c r="L60" i="8"/>
  <c r="L73" i="8"/>
  <c r="I84" i="8"/>
  <c r="L84" i="8"/>
  <c r="F84" i="8"/>
  <c r="L86" i="8"/>
  <c r="I71" i="8"/>
  <c r="E71" i="8"/>
  <c r="K71" i="8"/>
  <c r="K76" i="8" s="1"/>
  <c r="K78" i="8" s="1"/>
  <c r="C72" i="8"/>
  <c r="F71" i="8"/>
  <c r="B76" i="8"/>
  <c r="B78" i="8" s="1"/>
  <c r="I58" i="8"/>
  <c r="E58" i="8"/>
  <c r="K58" i="8"/>
  <c r="K63" i="8" s="1"/>
  <c r="K65" i="8" s="1"/>
  <c r="C59" i="8"/>
  <c r="H63" i="8"/>
  <c r="H65" i="8" s="1"/>
  <c r="F58" i="8"/>
  <c r="B63" i="8"/>
  <c r="B65" i="8" s="1"/>
  <c r="F38" i="8"/>
  <c r="D38" i="8"/>
  <c r="O32" i="8"/>
  <c r="O36" i="8" s="1"/>
  <c r="O38" i="8" s="1"/>
  <c r="C38" i="8"/>
  <c r="J38" i="8"/>
  <c r="C25" i="8"/>
  <c r="F25" i="8"/>
  <c r="H32" i="8"/>
  <c r="H36" i="8" s="1"/>
  <c r="G32" i="8"/>
  <c r="J5" i="8"/>
  <c r="J10" i="8" s="1"/>
  <c r="D6" i="8"/>
  <c r="D7" i="8"/>
  <c r="O7" i="8"/>
  <c r="L18" i="8"/>
  <c r="O20" i="8"/>
  <c r="N23" i="8"/>
  <c r="N25" i="8" s="1"/>
  <c r="B25" i="8"/>
  <c r="L31" i="8"/>
  <c r="L36" i="8" s="1"/>
  <c r="K32" i="8"/>
  <c r="K36" i="8" s="1"/>
  <c r="P33" i="8"/>
  <c r="P36" i="8" s="1"/>
  <c r="P38" i="8" s="1"/>
  <c r="N5" i="8"/>
  <c r="N10" i="8" s="1"/>
  <c r="N12" i="8" s="1"/>
  <c r="F5" i="8"/>
  <c r="H18" i="8"/>
  <c r="J25" i="8"/>
  <c r="C5" i="7"/>
  <c r="B7" i="7"/>
  <c r="B6" i="7"/>
  <c r="B5" i="7"/>
  <c r="B10" i="7" l="1"/>
  <c r="G36" i="8"/>
  <c r="L23" i="8"/>
  <c r="L72" i="8"/>
  <c r="F72" i="8"/>
  <c r="I72" i="8"/>
  <c r="P6" i="8"/>
  <c r="H6" i="8"/>
  <c r="L6" i="8"/>
  <c r="I59" i="8"/>
  <c r="F59" i="8"/>
  <c r="F63" i="8" s="1"/>
  <c r="F65" i="8" s="1"/>
  <c r="L59" i="8"/>
  <c r="H38" i="8"/>
  <c r="G38" i="8"/>
  <c r="L7" i="8"/>
  <c r="L10" i="8" s="1"/>
  <c r="D10" i="8"/>
  <c r="D12" i="8" s="1"/>
  <c r="H7" i="8"/>
  <c r="H10" i="8" s="1"/>
  <c r="H23" i="8"/>
  <c r="H25" i="8" s="1"/>
  <c r="F10" i="8"/>
  <c r="F12" i="8" s="1"/>
  <c r="K6" i="7"/>
  <c r="E6" i="7"/>
  <c r="H6" i="7"/>
  <c r="H7" i="7"/>
  <c r="E7" i="7"/>
  <c r="E63" i="8"/>
  <c r="E65" i="8" s="1"/>
  <c r="O23" i="8"/>
  <c r="O25" i="8" s="1"/>
  <c r="E76" i="8"/>
  <c r="E78" i="8" s="1"/>
  <c r="H76" i="8"/>
  <c r="H78" i="8" s="1"/>
  <c r="K38" i="8"/>
  <c r="C85" i="8"/>
  <c r="K84" i="8"/>
  <c r="E84" i="8"/>
  <c r="B89" i="8"/>
  <c r="H84" i="8"/>
  <c r="K86" i="8"/>
  <c r="L76" i="8"/>
  <c r="L78" i="8" s="1"/>
  <c r="F76" i="8"/>
  <c r="F78" i="8" s="1"/>
  <c r="I76" i="8"/>
  <c r="I78" i="8" s="1"/>
  <c r="C76" i="8"/>
  <c r="C78" i="8" s="1"/>
  <c r="L63" i="8"/>
  <c r="L65" i="8" s="1"/>
  <c r="I63" i="8"/>
  <c r="I65" i="8" s="1"/>
  <c r="C63" i="8"/>
  <c r="C65" i="8" s="1"/>
  <c r="K25" i="8"/>
  <c r="L25" i="8"/>
  <c r="K12" i="8"/>
  <c r="O10" i="8"/>
  <c r="O12" i="8" s="1"/>
  <c r="L38" i="8"/>
  <c r="P7" i="8"/>
  <c r="J12" i="8"/>
  <c r="B6" i="4"/>
  <c r="B5" i="4"/>
  <c r="B4" i="4"/>
  <c r="K5" i="4" l="1"/>
  <c r="H5" i="4"/>
  <c r="E5" i="4"/>
  <c r="H6" i="4"/>
  <c r="E6" i="4"/>
  <c r="L85" i="8"/>
  <c r="F85" i="8"/>
  <c r="I85" i="8"/>
  <c r="I89" i="8" s="1"/>
  <c r="H89" i="8"/>
  <c r="L89" i="8"/>
  <c r="F89" i="8"/>
  <c r="C89" i="8"/>
  <c r="E89" i="8"/>
  <c r="K89" i="8"/>
  <c r="P10" i="8"/>
  <c r="P12" i="8" s="1"/>
  <c r="H12" i="8"/>
  <c r="L12" i="8"/>
  <c r="L15" i="7" l="1"/>
  <c r="I15" i="7"/>
  <c r="F15" i="7"/>
  <c r="C15" i="7"/>
  <c r="K7" i="7"/>
  <c r="B17" i="7"/>
  <c r="C16" i="7"/>
  <c r="B16" i="7"/>
  <c r="H17" i="7" l="1"/>
  <c r="E17" i="7"/>
  <c r="K17" i="7"/>
  <c r="F4" i="7"/>
  <c r="L4" i="7"/>
  <c r="C4" i="7"/>
  <c r="I4" i="7"/>
  <c r="E5" i="7"/>
  <c r="E10" i="7" s="1"/>
  <c r="L5" i="7"/>
  <c r="F5" i="7"/>
  <c r="H16" i="7"/>
  <c r="K16" i="7"/>
  <c r="E16" i="7"/>
  <c r="L16" i="7"/>
  <c r="I16" i="7"/>
  <c r="F16" i="7"/>
  <c r="C17" i="7"/>
  <c r="I5" i="7"/>
  <c r="K5" i="7"/>
  <c r="B18" i="7"/>
  <c r="H5" i="7"/>
  <c r="H10" i="7" s="1"/>
  <c r="B31" i="1"/>
  <c r="N31" i="1" l="1"/>
  <c r="J31" i="1"/>
  <c r="F31" i="1"/>
  <c r="B21" i="7"/>
  <c r="H18" i="7"/>
  <c r="E18" i="7"/>
  <c r="I17" i="7"/>
  <c r="L17" i="7"/>
  <c r="F17" i="7"/>
  <c r="K10" i="7"/>
  <c r="K18" i="7"/>
  <c r="K21" i="7" s="1"/>
  <c r="E21" i="7"/>
  <c r="H21" i="7"/>
  <c r="C6" i="4"/>
  <c r="C5" i="4"/>
  <c r="D5" i="1"/>
  <c r="C5" i="1"/>
  <c r="G5" i="1" l="1"/>
  <c r="K5" i="1"/>
  <c r="C6" i="7"/>
  <c r="L5" i="1"/>
  <c r="H5" i="1"/>
  <c r="L5" i="4"/>
  <c r="I5" i="4"/>
  <c r="F5" i="4"/>
  <c r="I6" i="4"/>
  <c r="F6" i="4"/>
  <c r="L6" i="7"/>
  <c r="F6" i="7"/>
  <c r="I6" i="7"/>
  <c r="K55" i="4"/>
  <c r="K16" i="4" s="1"/>
  <c r="H55" i="4"/>
  <c r="H16" i="4" s="1"/>
  <c r="E55" i="4"/>
  <c r="E16" i="4" s="1"/>
  <c r="B55" i="4"/>
  <c r="B16" i="4" s="1"/>
  <c r="C42" i="4" l="1"/>
  <c r="L16" i="4" l="1"/>
  <c r="I16" i="4"/>
  <c r="C16" i="4"/>
  <c r="B9" i="4"/>
  <c r="L3" i="4"/>
  <c r="I3" i="4"/>
  <c r="C3" i="4"/>
  <c r="F3" i="4"/>
  <c r="E4" i="4"/>
  <c r="F4" i="4"/>
  <c r="H4" i="4"/>
  <c r="I4" i="4"/>
  <c r="K4" i="4"/>
  <c r="L4" i="4"/>
  <c r="K6" i="4"/>
  <c r="C10" i="4"/>
  <c r="F10" i="4"/>
  <c r="B15" i="4"/>
  <c r="C15" i="4"/>
  <c r="E15" i="4"/>
  <c r="F15" i="4"/>
  <c r="H15" i="4"/>
  <c r="I15" i="4"/>
  <c r="K15" i="4"/>
  <c r="L15" i="4"/>
  <c r="F16" i="4"/>
  <c r="B17" i="4"/>
  <c r="C17" i="4"/>
  <c r="L17" i="4" s="1"/>
  <c r="B18" i="4"/>
  <c r="B19" i="4"/>
  <c r="B20" i="4"/>
  <c r="C20" i="4"/>
  <c r="C23" i="4"/>
  <c r="F23" i="4"/>
  <c r="I23" i="4"/>
  <c r="L23" i="4"/>
  <c r="K20" i="4" l="1"/>
  <c r="H20" i="4"/>
  <c r="E20" i="4"/>
  <c r="H18" i="4"/>
  <c r="E18" i="4"/>
  <c r="K18" i="4"/>
  <c r="K17" i="4"/>
  <c r="B22" i="4"/>
  <c r="B24" i="4" s="1"/>
  <c r="C19" i="4"/>
  <c r="E19" i="4"/>
  <c r="H19" i="4"/>
  <c r="L20" i="4"/>
  <c r="I20" i="4"/>
  <c r="F20" i="4"/>
  <c r="C22" i="4"/>
  <c r="F17" i="4"/>
  <c r="I17" i="4"/>
  <c r="K19" i="4"/>
  <c r="K9" i="4"/>
  <c r="K11" i="4" s="1"/>
  <c r="H9" i="4"/>
  <c r="H11" i="4" s="1"/>
  <c r="C9" i="4"/>
  <c r="C11" i="4" s="1"/>
  <c r="F9" i="4"/>
  <c r="F11" i="4" s="1"/>
  <c r="E9" i="4"/>
  <c r="E11" i="4" s="1"/>
  <c r="B11" i="4"/>
  <c r="L6" i="4"/>
  <c r="L9" i="4" s="1"/>
  <c r="L11" i="4" s="1"/>
  <c r="E17" i="4"/>
  <c r="H17" i="4"/>
  <c r="C18" i="4"/>
  <c r="L19" i="4"/>
  <c r="A16" i="4"/>
  <c r="A17" i="4"/>
  <c r="A18" i="4"/>
  <c r="A19" i="4"/>
  <c r="A20" i="4"/>
  <c r="A22" i="4"/>
  <c r="A23" i="4"/>
  <c r="A24" i="4"/>
  <c r="F42" i="4"/>
  <c r="I42" i="4"/>
  <c r="L42" i="4"/>
  <c r="B43" i="4"/>
  <c r="C43" i="4"/>
  <c r="I43" i="4" s="1"/>
  <c r="B44" i="4"/>
  <c r="E44" i="4" s="1"/>
  <c r="B45" i="4"/>
  <c r="C45" i="4" s="1"/>
  <c r="B46" i="4"/>
  <c r="H46" i="4" s="1"/>
  <c r="C46" i="4"/>
  <c r="F46" i="4" s="1"/>
  <c r="B54" i="4"/>
  <c r="C54" i="4"/>
  <c r="E54" i="4"/>
  <c r="F54" i="4"/>
  <c r="H54" i="4"/>
  <c r="I54" i="4"/>
  <c r="K54" i="4"/>
  <c r="L54" i="4"/>
  <c r="A55" i="4"/>
  <c r="C55" i="4"/>
  <c r="F55" i="4"/>
  <c r="I55" i="4"/>
  <c r="L55" i="4"/>
  <c r="A56" i="4"/>
  <c r="A57" i="4"/>
  <c r="A58" i="4"/>
  <c r="A59" i="4"/>
  <c r="A61" i="4"/>
  <c r="A62" i="4"/>
  <c r="A63" i="4"/>
  <c r="I19" i="4" l="1"/>
  <c r="F19" i="4"/>
  <c r="E22" i="4"/>
  <c r="L18" i="4"/>
  <c r="I18" i="4"/>
  <c r="I22" i="4" s="1"/>
  <c r="I24" i="4" s="1"/>
  <c r="F18" i="4"/>
  <c r="F22" i="4" s="1"/>
  <c r="F24" i="4" s="1"/>
  <c r="H22" i="4"/>
  <c r="E24" i="4"/>
  <c r="K22" i="4"/>
  <c r="K24" i="4" s="1"/>
  <c r="I9" i="4"/>
  <c r="I11" i="4" s="1"/>
  <c r="E43" i="4"/>
  <c r="B48" i="4"/>
  <c r="B50" i="4" s="1"/>
  <c r="L22" i="4"/>
  <c r="L24" i="4" s="1"/>
  <c r="H24" i="4"/>
  <c r="C24" i="4"/>
  <c r="C56" i="4"/>
  <c r="I56" i="4" s="1"/>
  <c r="C59" i="4"/>
  <c r="B58" i="4"/>
  <c r="K58" i="4" s="1"/>
  <c r="L46" i="4"/>
  <c r="I46" i="4"/>
  <c r="C44" i="4"/>
  <c r="C58" i="4"/>
  <c r="L58" i="4" s="1"/>
  <c r="B57" i="4"/>
  <c r="K43" i="4"/>
  <c r="B56" i="4"/>
  <c r="K45" i="4"/>
  <c r="H44" i="4"/>
  <c r="L43" i="4"/>
  <c r="H43" i="4"/>
  <c r="K46" i="4"/>
  <c r="K44" i="4"/>
  <c r="I45" i="4"/>
  <c r="L45" i="4"/>
  <c r="F45" i="4"/>
  <c r="E46" i="4"/>
  <c r="E45" i="4"/>
  <c r="F43" i="4"/>
  <c r="H45" i="4"/>
  <c r="I59" i="4" l="1"/>
  <c r="F59" i="4"/>
  <c r="L59" i="4"/>
  <c r="E48" i="4"/>
  <c r="E50" i="4" s="1"/>
  <c r="H48" i="4"/>
  <c r="H50" i="4" s="1"/>
  <c r="B61" i="4"/>
  <c r="B63" i="4" s="1"/>
  <c r="K48" i="4"/>
  <c r="K50" i="4" s="1"/>
  <c r="F44" i="4"/>
  <c r="F48" i="4" s="1"/>
  <c r="F50" i="4" s="1"/>
  <c r="C48" i="4"/>
  <c r="C50" i="4" s="1"/>
  <c r="E58" i="4"/>
  <c r="L56" i="4"/>
  <c r="I44" i="4"/>
  <c r="H58" i="4"/>
  <c r="F56" i="4"/>
  <c r="F58" i="4"/>
  <c r="L44" i="4"/>
  <c r="L48" i="4" s="1"/>
  <c r="E57" i="4"/>
  <c r="C57" i="4"/>
  <c r="C61" i="4" s="1"/>
  <c r="K57" i="4"/>
  <c r="I58" i="4"/>
  <c r="H57" i="4"/>
  <c r="H56" i="4"/>
  <c r="E56" i="4"/>
  <c r="K56" i="4"/>
  <c r="A29" i="1"/>
  <c r="D18" i="1"/>
  <c r="C18" i="1"/>
  <c r="L18" i="1" l="1"/>
  <c r="P18" i="1"/>
  <c r="H18" i="1"/>
  <c r="G18" i="1"/>
  <c r="O18" i="1"/>
  <c r="K18" i="1"/>
  <c r="K61" i="4"/>
  <c r="K63" i="4" s="1"/>
  <c r="E61" i="4"/>
  <c r="E63" i="4" s="1"/>
  <c r="H61" i="4"/>
  <c r="H63" i="4" s="1"/>
  <c r="L50" i="4"/>
  <c r="I48" i="4"/>
  <c r="I50" i="4" s="1"/>
  <c r="I57" i="4"/>
  <c r="C63" i="4"/>
  <c r="F57" i="4"/>
  <c r="L57" i="4"/>
  <c r="L61" i="4" s="1"/>
  <c r="F61" i="4" l="1"/>
  <c r="F63" i="4" s="1"/>
  <c r="I61" i="4"/>
  <c r="I63" i="4" s="1"/>
  <c r="L63" i="4"/>
  <c r="B36" i="1"/>
  <c r="J36" i="1"/>
  <c r="K36" i="1" s="1"/>
  <c r="F36" i="1"/>
  <c r="N23" i="1"/>
  <c r="J23" i="1"/>
  <c r="F23" i="1"/>
  <c r="B23" i="1"/>
  <c r="L62" i="1"/>
  <c r="K62" i="1"/>
  <c r="H62" i="1"/>
  <c r="G62" i="1"/>
  <c r="D62" i="1"/>
  <c r="C62" i="1"/>
  <c r="P62" i="1"/>
  <c r="O62" i="1"/>
  <c r="N10" i="1"/>
  <c r="J10" i="1"/>
  <c r="F10" i="1"/>
  <c r="B10" i="1"/>
  <c r="P49" i="1"/>
  <c r="O49" i="1"/>
  <c r="L49" i="1"/>
  <c r="K49" i="1"/>
  <c r="H49" i="1"/>
  <c r="G49" i="1"/>
  <c r="O23" i="1" l="1"/>
  <c r="D83" i="1" l="1"/>
  <c r="B90" i="1"/>
  <c r="K43" i="1"/>
  <c r="G43" i="1" l="1"/>
  <c r="O78" i="1"/>
  <c r="K78" i="1"/>
  <c r="G78" i="1"/>
  <c r="D78" i="1"/>
  <c r="P71" i="1"/>
  <c r="L71" i="1"/>
  <c r="H71" i="1"/>
  <c r="D71" i="1"/>
  <c r="O55" i="1"/>
  <c r="L55" i="1"/>
  <c r="D55" i="1"/>
  <c r="P78" i="1" l="1"/>
  <c r="L78" i="1"/>
  <c r="O71" i="1"/>
  <c r="K71" i="1"/>
  <c r="P55" i="1"/>
  <c r="K55" i="1"/>
  <c r="G71" i="1"/>
  <c r="H78" i="1"/>
  <c r="C55" i="1"/>
  <c r="C71" i="1"/>
  <c r="C74" i="1"/>
  <c r="N74" i="1"/>
  <c r="C78" i="1"/>
  <c r="D74" i="1"/>
  <c r="D46" i="1"/>
  <c r="C46" i="1"/>
  <c r="B46" i="1"/>
  <c r="B45" i="1"/>
  <c r="B44" i="1"/>
  <c r="D43" i="1"/>
  <c r="P43" i="1" s="1"/>
  <c r="O43" i="1"/>
  <c r="N43" i="1"/>
  <c r="P42" i="1"/>
  <c r="L42" i="1"/>
  <c r="H42" i="1"/>
  <c r="I31" i="1"/>
  <c r="M31" i="1" s="1"/>
  <c r="D31" i="1"/>
  <c r="C31" i="1"/>
  <c r="N32" i="1"/>
  <c r="D32" i="1"/>
  <c r="C32" i="1"/>
  <c r="O32" i="1" s="1"/>
  <c r="D33" i="1"/>
  <c r="C33" i="1"/>
  <c r="B33" i="1"/>
  <c r="D30" i="1"/>
  <c r="D84" i="1" s="1"/>
  <c r="B30" i="1"/>
  <c r="P36" i="1"/>
  <c r="O36" i="1"/>
  <c r="L36" i="1"/>
  <c r="H36" i="1"/>
  <c r="G36" i="1"/>
  <c r="D36" i="1"/>
  <c r="D90" i="1" s="1"/>
  <c r="C36" i="1"/>
  <c r="C90" i="1" s="1"/>
  <c r="P29" i="1"/>
  <c r="O29" i="1"/>
  <c r="K29" i="1"/>
  <c r="H29" i="1"/>
  <c r="G29" i="1"/>
  <c r="D29" i="1"/>
  <c r="C29" i="1"/>
  <c r="L16" i="1"/>
  <c r="K16" i="1"/>
  <c r="D16" i="1"/>
  <c r="C16" i="1"/>
  <c r="D17" i="1"/>
  <c r="D56" i="1" s="1"/>
  <c r="L56" i="1" s="1"/>
  <c r="B17" i="1"/>
  <c r="D20" i="1"/>
  <c r="C20" i="1"/>
  <c r="B20" i="1"/>
  <c r="B19" i="1"/>
  <c r="B18" i="1"/>
  <c r="L23" i="1"/>
  <c r="P23" i="1"/>
  <c r="H23" i="1"/>
  <c r="H10" i="1"/>
  <c r="P3" i="1"/>
  <c r="H3" i="1"/>
  <c r="G3" i="1"/>
  <c r="D35" i="1" l="1"/>
  <c r="J33" i="1"/>
  <c r="J75" i="1" s="1"/>
  <c r="F33" i="1"/>
  <c r="F75" i="1" s="1"/>
  <c r="N33" i="1"/>
  <c r="N75" i="1" s="1"/>
  <c r="C87" i="1"/>
  <c r="K33" i="1"/>
  <c r="K75" i="1" s="1"/>
  <c r="G33" i="1"/>
  <c r="G75" i="1" s="1"/>
  <c r="O33" i="1"/>
  <c r="N18" i="1"/>
  <c r="J18" i="1"/>
  <c r="F18" i="1"/>
  <c r="B57" i="1"/>
  <c r="N44" i="1"/>
  <c r="J44" i="1"/>
  <c r="F44" i="1"/>
  <c r="B48" i="1"/>
  <c r="H74" i="1"/>
  <c r="L74" i="1"/>
  <c r="G74" i="1"/>
  <c r="K74" i="1"/>
  <c r="J45" i="1"/>
  <c r="F45" i="1"/>
  <c r="P46" i="1"/>
  <c r="L46" i="1"/>
  <c r="H46" i="1"/>
  <c r="P33" i="1"/>
  <c r="H33" i="1"/>
  <c r="L33" i="1"/>
  <c r="L75" i="1" s="1"/>
  <c r="L29" i="1"/>
  <c r="F19" i="1"/>
  <c r="J19" i="1"/>
  <c r="B58" i="1"/>
  <c r="C59" i="1"/>
  <c r="G20" i="1"/>
  <c r="K20" i="1"/>
  <c r="O20" i="1"/>
  <c r="D59" i="1"/>
  <c r="H20" i="1"/>
  <c r="P20" i="1"/>
  <c r="L20" i="1"/>
  <c r="N46" i="1"/>
  <c r="J46" i="1"/>
  <c r="F46" i="1"/>
  <c r="J20" i="1"/>
  <c r="F20" i="1"/>
  <c r="N20" i="1"/>
  <c r="B56" i="1"/>
  <c r="B22" i="1"/>
  <c r="B35" i="1"/>
  <c r="K46" i="1"/>
  <c r="G46" i="1"/>
  <c r="O46" i="1"/>
  <c r="H32" i="1"/>
  <c r="H35" i="1" s="1"/>
  <c r="G32" i="1"/>
  <c r="K32" i="1"/>
  <c r="L32" i="1"/>
  <c r="B73" i="1"/>
  <c r="P30" i="1"/>
  <c r="F17" i="1"/>
  <c r="N17" i="1"/>
  <c r="H31" i="1"/>
  <c r="G31" i="1"/>
  <c r="P31" i="1"/>
  <c r="O31" i="1"/>
  <c r="K31" i="1"/>
  <c r="L31" i="1"/>
  <c r="N19" i="1"/>
  <c r="H75" i="1"/>
  <c r="D87" i="1"/>
  <c r="D89" i="1" s="1"/>
  <c r="B87" i="1"/>
  <c r="B89" i="1" s="1"/>
  <c r="L30" i="1"/>
  <c r="F30" i="1"/>
  <c r="F35" i="1" s="1"/>
  <c r="J43" i="1"/>
  <c r="J48" i="1" s="1"/>
  <c r="P56" i="1"/>
  <c r="H56" i="1"/>
  <c r="L43" i="1"/>
  <c r="C44" i="1"/>
  <c r="C45" i="1"/>
  <c r="N45" i="1"/>
  <c r="O74" i="1"/>
  <c r="H17" i="1"/>
  <c r="P17" i="1"/>
  <c r="D72" i="1"/>
  <c r="H30" i="1"/>
  <c r="C75" i="1"/>
  <c r="P32" i="1"/>
  <c r="D42" i="1"/>
  <c r="O42" i="1"/>
  <c r="F43" i="1"/>
  <c r="D44" i="1"/>
  <c r="D45" i="1"/>
  <c r="P74" i="1"/>
  <c r="L17" i="1"/>
  <c r="B72" i="1"/>
  <c r="B59" i="1"/>
  <c r="B75" i="1"/>
  <c r="J17" i="1"/>
  <c r="N30" i="1"/>
  <c r="J30" i="1"/>
  <c r="D75" i="1"/>
  <c r="H43" i="1"/>
  <c r="K42" i="1"/>
  <c r="G42" i="1"/>
  <c r="B77" i="1" l="1"/>
  <c r="N59" i="1"/>
  <c r="F59" i="1"/>
  <c r="J59" i="1"/>
  <c r="F48" i="1"/>
  <c r="J58" i="1"/>
  <c r="F58" i="1"/>
  <c r="F57" i="1"/>
  <c r="N57" i="1"/>
  <c r="J57" i="1"/>
  <c r="B61" i="1"/>
  <c r="L35" i="1"/>
  <c r="G59" i="1"/>
  <c r="O59" i="1"/>
  <c r="K59" i="1"/>
  <c r="P44" i="1"/>
  <c r="H44" i="1"/>
  <c r="H48" i="1" s="1"/>
  <c r="L44" i="1"/>
  <c r="L48" i="1" s="1"/>
  <c r="L59" i="1"/>
  <c r="P59" i="1"/>
  <c r="H59" i="1"/>
  <c r="J35" i="1"/>
  <c r="J73" i="1"/>
  <c r="N73" i="1"/>
  <c r="F73" i="1"/>
  <c r="G73" i="1" s="1"/>
  <c r="L45" i="1"/>
  <c r="H45" i="1"/>
  <c r="J22" i="1"/>
  <c r="F56" i="1"/>
  <c r="F61" i="1" s="1"/>
  <c r="K45" i="1"/>
  <c r="G45" i="1"/>
  <c r="J56" i="1"/>
  <c r="J61" i="1" s="1"/>
  <c r="C48" i="1"/>
  <c r="K44" i="1"/>
  <c r="G44" i="1"/>
  <c r="G48" i="1" s="1"/>
  <c r="O44" i="1"/>
  <c r="D48" i="1"/>
  <c r="K48" i="1"/>
  <c r="N56" i="1"/>
  <c r="F22" i="1"/>
  <c r="D57" i="1"/>
  <c r="C57" i="1"/>
  <c r="D73" i="1"/>
  <c r="D77" i="1" s="1"/>
  <c r="C73" i="1"/>
  <c r="P45" i="1"/>
  <c r="N72" i="1"/>
  <c r="F72" i="1"/>
  <c r="F77" i="1" s="1"/>
  <c r="J72" i="1"/>
  <c r="J77" i="1" s="1"/>
  <c r="P72" i="1"/>
  <c r="L72" i="1"/>
  <c r="H72" i="1"/>
  <c r="O4" i="1"/>
  <c r="P4" i="1"/>
  <c r="N4" i="1"/>
  <c r="H4" i="1"/>
  <c r="F4" i="1"/>
  <c r="F9" i="1" s="1"/>
  <c r="N6" i="1"/>
  <c r="K57" i="1" l="1"/>
  <c r="G57" i="1"/>
  <c r="O57" i="1"/>
  <c r="H57" i="1"/>
  <c r="L57" i="1"/>
  <c r="P57" i="1"/>
  <c r="H73" i="1"/>
  <c r="H77" i="1" s="1"/>
  <c r="O73" i="1"/>
  <c r="P73" i="1"/>
  <c r="K73" i="1"/>
  <c r="L73" i="1"/>
  <c r="L77" i="1" s="1"/>
  <c r="P16" i="1"/>
  <c r="O16" i="1"/>
  <c r="L3" i="1"/>
  <c r="K3" i="1"/>
  <c r="D6" i="1" l="1"/>
  <c r="C6" i="1"/>
  <c r="L4" i="1"/>
  <c r="J4" i="1"/>
  <c r="J9" i="1" s="1"/>
  <c r="C19" i="1" l="1"/>
  <c r="K6" i="1"/>
  <c r="G6" i="1"/>
  <c r="L6" i="1"/>
  <c r="L9" i="1" s="1"/>
  <c r="H6" i="1"/>
  <c r="H9" i="1" s="1"/>
  <c r="D19" i="1"/>
  <c r="C7" i="7"/>
  <c r="C10" i="7" s="1"/>
  <c r="O19" i="1"/>
  <c r="O6" i="1"/>
  <c r="P6" i="1"/>
  <c r="O75" i="1"/>
  <c r="P75" i="1"/>
  <c r="K23" i="1"/>
  <c r="G23" i="1"/>
  <c r="K10" i="1"/>
  <c r="L10" i="1" s="1"/>
  <c r="G10" i="1"/>
  <c r="C30" i="1"/>
  <c r="C17" i="1"/>
  <c r="C22" i="1" s="1"/>
  <c r="K4" i="1"/>
  <c r="K9" i="1" s="1"/>
  <c r="G4" i="1"/>
  <c r="C89" i="1" l="1"/>
  <c r="C35" i="1"/>
  <c r="L19" i="1"/>
  <c r="L22" i="1" s="1"/>
  <c r="H19" i="1"/>
  <c r="D22" i="1"/>
  <c r="K19" i="1"/>
  <c r="G19" i="1"/>
  <c r="G9" i="1"/>
  <c r="I7" i="7"/>
  <c r="I10" i="7" s="1"/>
  <c r="F7" i="7"/>
  <c r="F10" i="7" s="1"/>
  <c r="I7" i="10"/>
  <c r="I12" i="10" s="1"/>
  <c r="F7" i="10"/>
  <c r="F12" i="10" s="1"/>
  <c r="C18" i="10"/>
  <c r="L7" i="10"/>
  <c r="L12" i="10" s="1"/>
  <c r="C12" i="10"/>
  <c r="I11" i="13"/>
  <c r="F11" i="13"/>
  <c r="L11" i="13"/>
  <c r="C11" i="13"/>
  <c r="C18" i="11"/>
  <c r="F7" i="11"/>
  <c r="F12" i="11" s="1"/>
  <c r="L7" i="11"/>
  <c r="L12" i="11" s="1"/>
  <c r="I7" i="11"/>
  <c r="I12" i="11" s="1"/>
  <c r="C12" i="11"/>
  <c r="I7" i="15"/>
  <c r="I12" i="15" s="1"/>
  <c r="C18" i="15"/>
  <c r="L7" i="15"/>
  <c r="L12" i="15" s="1"/>
  <c r="F7" i="15"/>
  <c r="F12" i="15" s="1"/>
  <c r="C12" i="15"/>
  <c r="P19" i="1"/>
  <c r="C18" i="7"/>
  <c r="L7" i="7"/>
  <c r="L10" i="7" s="1"/>
  <c r="C56" i="1"/>
  <c r="K17" i="1"/>
  <c r="K22" i="1" s="1"/>
  <c r="G17" i="1"/>
  <c r="C72" i="1"/>
  <c r="C77" i="1" s="1"/>
  <c r="O30" i="1"/>
  <c r="G30" i="1"/>
  <c r="G35" i="1" s="1"/>
  <c r="O17" i="1"/>
  <c r="K30" i="1"/>
  <c r="K35" i="1" s="1"/>
  <c r="E29" i="1"/>
  <c r="I29" i="1" s="1"/>
  <c r="M29" i="1" s="1"/>
  <c r="K56" i="1" l="1"/>
  <c r="F18" i="7"/>
  <c r="I18" i="7"/>
  <c r="I18" i="15"/>
  <c r="I23" i="15" s="1"/>
  <c r="F18" i="15"/>
  <c r="F23" i="15" s="1"/>
  <c r="L18" i="15"/>
  <c r="L23" i="15" s="1"/>
  <c r="C23" i="15"/>
  <c r="I18" i="11"/>
  <c r="I23" i="11" s="1"/>
  <c r="L18" i="11"/>
  <c r="L23" i="11" s="1"/>
  <c r="F18" i="11"/>
  <c r="F23" i="11" s="1"/>
  <c r="C23" i="11"/>
  <c r="I18" i="10"/>
  <c r="I23" i="10" s="1"/>
  <c r="F18" i="10"/>
  <c r="F23" i="10" s="1"/>
  <c r="L18" i="10"/>
  <c r="L23" i="10" s="1"/>
  <c r="C23" i="10"/>
  <c r="L18" i="7"/>
  <c r="L21" i="7" s="1"/>
  <c r="I21" i="7"/>
  <c r="F21" i="7"/>
  <c r="C21" i="7"/>
  <c r="G56" i="1"/>
  <c r="G72" i="1"/>
  <c r="G77" i="1" s="1"/>
  <c r="K72" i="1"/>
  <c r="K77" i="1" s="1"/>
  <c r="O72" i="1"/>
  <c r="C58" i="1"/>
  <c r="D58" i="1"/>
  <c r="N58" i="1"/>
  <c r="P54" i="1"/>
  <c r="E78" i="1"/>
  <c r="I78" i="1"/>
  <c r="M78" i="1"/>
  <c r="D91" i="1"/>
  <c r="C91" i="1"/>
  <c r="B91" i="1"/>
  <c r="A79" i="1"/>
  <c r="A78" i="1"/>
  <c r="A90" i="1" s="1"/>
  <c r="A77" i="1"/>
  <c r="A74" i="1"/>
  <c r="A86" i="1" s="1"/>
  <c r="A75" i="1"/>
  <c r="A87" i="1" s="1"/>
  <c r="A73" i="1"/>
  <c r="A85" i="1" s="1"/>
  <c r="A72" i="1"/>
  <c r="A84" i="1" s="1"/>
  <c r="A71" i="1"/>
  <c r="A83" i="1" s="1"/>
  <c r="P70" i="1"/>
  <c r="O70" i="1"/>
  <c r="N70" i="1"/>
  <c r="L70" i="1"/>
  <c r="K70" i="1"/>
  <c r="J70" i="1"/>
  <c r="H70" i="1"/>
  <c r="G70" i="1"/>
  <c r="F70" i="1"/>
  <c r="D70" i="1"/>
  <c r="D82" i="1" s="1"/>
  <c r="C70" i="1"/>
  <c r="C82" i="1" s="1"/>
  <c r="B70" i="1"/>
  <c r="B82" i="1" s="1"/>
  <c r="A63" i="1"/>
  <c r="A62" i="1"/>
  <c r="A61" i="1"/>
  <c r="A91" i="1" s="1"/>
  <c r="A58" i="1"/>
  <c r="A89" i="1" s="1"/>
  <c r="A59" i="1"/>
  <c r="A57" i="1"/>
  <c r="A56" i="1"/>
  <c r="A55" i="1"/>
  <c r="O54" i="1"/>
  <c r="N54" i="1"/>
  <c r="L54" i="1"/>
  <c r="K54" i="1"/>
  <c r="J54" i="1"/>
  <c r="H54" i="1"/>
  <c r="G54" i="1"/>
  <c r="F54" i="1"/>
  <c r="D54" i="1"/>
  <c r="C54" i="1"/>
  <c r="B54" i="1"/>
  <c r="O58" i="1" l="1"/>
  <c r="K58" i="1"/>
  <c r="G58" i="1"/>
  <c r="H58" i="1"/>
  <c r="L58" i="1"/>
  <c r="L61" i="1" s="1"/>
  <c r="D61" i="1"/>
  <c r="C61" i="1"/>
  <c r="K61" i="1"/>
  <c r="P58" i="1"/>
  <c r="P61" i="1" s="1"/>
  <c r="P63" i="1" s="1"/>
  <c r="L63" i="1"/>
  <c r="O56" i="1"/>
  <c r="O61" i="1" s="1"/>
  <c r="O63" i="1" s="1"/>
  <c r="N61" i="1"/>
  <c r="N63" i="1" s="1"/>
  <c r="H79" i="1"/>
  <c r="F79" i="1"/>
  <c r="G79" i="1"/>
  <c r="O77" i="1"/>
  <c r="J63" i="1"/>
  <c r="P77" i="1"/>
  <c r="C79" i="1"/>
  <c r="N77" i="1"/>
  <c r="P35" i="1"/>
  <c r="B79" i="1"/>
  <c r="D79" i="1"/>
  <c r="P48" i="1"/>
  <c r="P50" i="1" s="1"/>
  <c r="K37" i="1"/>
  <c r="L37" i="1"/>
  <c r="O35" i="1"/>
  <c r="N35" i="1"/>
  <c r="G37" i="1"/>
  <c r="H37" i="1"/>
  <c r="F37" i="1"/>
  <c r="P22" i="1"/>
  <c r="P24" i="1" s="1"/>
  <c r="O22" i="1"/>
  <c r="O24" i="1" s="1"/>
  <c r="N22" i="1"/>
  <c r="N24" i="1" s="1"/>
  <c r="L24" i="1"/>
  <c r="K24" i="1"/>
  <c r="J24" i="1"/>
  <c r="P9" i="1"/>
  <c r="P11" i="1" s="1"/>
  <c r="O9" i="1"/>
  <c r="O11" i="1" s="1"/>
  <c r="N9" i="1"/>
  <c r="N11" i="1" s="1"/>
  <c r="J11" i="1"/>
  <c r="L11" i="1"/>
  <c r="K11" i="1"/>
  <c r="P28" i="1"/>
  <c r="O28" i="1"/>
  <c r="N28" i="1"/>
  <c r="P15" i="1"/>
  <c r="O15" i="1"/>
  <c r="N15" i="1"/>
  <c r="L28" i="1"/>
  <c r="L15" i="1"/>
  <c r="K28" i="1"/>
  <c r="K15" i="1"/>
  <c r="J28" i="1"/>
  <c r="J15" i="1"/>
  <c r="H11" i="1"/>
  <c r="G11" i="1"/>
  <c r="F11" i="1"/>
  <c r="H28" i="1"/>
  <c r="G28" i="1"/>
  <c r="F28" i="1"/>
  <c r="H15" i="1"/>
  <c r="G15" i="1"/>
  <c r="F15" i="1"/>
  <c r="D28" i="1"/>
  <c r="C28" i="1"/>
  <c r="B28" i="1"/>
  <c r="D15" i="1"/>
  <c r="C15" i="1"/>
  <c r="B15" i="1"/>
  <c r="L50" i="1" l="1"/>
  <c r="F50" i="1"/>
  <c r="K50" i="1"/>
  <c r="H50" i="1"/>
  <c r="O48" i="1"/>
  <c r="O50" i="1" s="1"/>
  <c r="K63" i="1"/>
  <c r="J37" i="1"/>
  <c r="J79" i="1"/>
  <c r="N79" i="1"/>
  <c r="L79" i="1"/>
  <c r="P79" i="1"/>
  <c r="K79" i="1"/>
  <c r="O79" i="1"/>
  <c r="N48" i="1"/>
  <c r="N50" i="1" s="1"/>
  <c r="J50" i="1"/>
  <c r="C37" i="1"/>
  <c r="D37" i="1"/>
  <c r="B37" i="1"/>
  <c r="A37" i="1"/>
  <c r="A36" i="1"/>
  <c r="A35" i="1"/>
  <c r="A32" i="1"/>
  <c r="A33" i="1"/>
  <c r="A31" i="1"/>
  <c r="A30" i="1"/>
  <c r="D3" i="1"/>
  <c r="D9" i="1" s="1"/>
  <c r="C3" i="1"/>
  <c r="C9" i="1" s="1"/>
  <c r="A24" i="1"/>
  <c r="A23" i="1"/>
  <c r="A22" i="1"/>
  <c r="A19" i="1"/>
  <c r="A20" i="1"/>
  <c r="A18" i="1"/>
  <c r="A17" i="1"/>
  <c r="A16" i="1"/>
  <c r="G50" i="1"/>
  <c r="N37" i="1" l="1"/>
  <c r="P37" i="1"/>
  <c r="O37" i="1"/>
  <c r="F24" i="1"/>
  <c r="G16" i="1"/>
  <c r="F63" i="1"/>
  <c r="H16" i="1"/>
  <c r="H22" i="1" l="1"/>
  <c r="H24" i="1" s="1"/>
  <c r="G22" i="1"/>
  <c r="G24" i="1" s="1"/>
  <c r="G55" i="1"/>
  <c r="H55" i="1"/>
  <c r="B11" i="1"/>
  <c r="C10" i="1"/>
  <c r="C11" i="1" s="1"/>
  <c r="C49" i="1"/>
  <c r="C50" i="1" s="1"/>
  <c r="D10" i="1"/>
  <c r="D11" i="1" s="1"/>
  <c r="H61" i="1" l="1"/>
  <c r="H63" i="1" s="1"/>
  <c r="G61" i="1"/>
  <c r="G63" i="1" s="1"/>
  <c r="D49" i="1"/>
  <c r="D50" i="1" s="1"/>
  <c r="B50" i="1"/>
  <c r="B24" i="1"/>
  <c r="D23" i="1"/>
  <c r="D24" i="1" s="1"/>
  <c r="B63" i="1"/>
  <c r="C23" i="1"/>
  <c r="C24" i="1" s="1"/>
  <c r="C63" i="1" l="1"/>
  <c r="D63" i="1"/>
</calcChain>
</file>

<file path=xl/sharedStrings.xml><?xml version="1.0" encoding="utf-8"?>
<sst xmlns="http://schemas.openxmlformats.org/spreadsheetml/2006/main" count="542" uniqueCount="89">
  <si>
    <t>Full Time 12+ hours</t>
  </si>
  <si>
    <t>Tuition &amp; Fees</t>
  </si>
  <si>
    <t>Travel</t>
  </si>
  <si>
    <t>Personal</t>
  </si>
  <si>
    <t>Resident Total</t>
  </si>
  <si>
    <t>Non-Res Fee</t>
  </si>
  <si>
    <t>Non-Res Total</t>
  </si>
  <si>
    <t>9 Month -UG</t>
  </si>
  <si>
    <t>9 Month GRAD</t>
  </si>
  <si>
    <t>9 Month PH-D</t>
  </si>
  <si>
    <t>Full Time</t>
  </si>
  <si>
    <t>Full Time 9+ Hours</t>
  </si>
  <si>
    <t>3/4 Time (9-11 Hours)</t>
  </si>
  <si>
    <t>W/Parent</t>
  </si>
  <si>
    <t>On Campus</t>
  </si>
  <si>
    <t>Off Campus</t>
  </si>
  <si>
    <t>3/4 Time (7-8 Hours)</t>
  </si>
  <si>
    <t>1/2 Time (6-8 Hours)</t>
  </si>
  <si>
    <t>12 Month PH-D</t>
  </si>
  <si>
    <t xml:space="preserve"> </t>
  </si>
  <si>
    <t>Less than 1/2 Time (1-5 Hours)</t>
  </si>
  <si>
    <t>Less than 1/2 Time (1-4 Hours)</t>
  </si>
  <si>
    <t>1/2 Time (5-6 Hours)</t>
  </si>
  <si>
    <t>4.5 Month -UG</t>
  </si>
  <si>
    <t>4.5 Month Grad</t>
  </si>
  <si>
    <t>4.5 Month PH-D</t>
  </si>
  <si>
    <t>* PharmD T&amp;F includes Prof fee (per term)</t>
  </si>
  <si>
    <t>4.5 Month GRAD</t>
  </si>
  <si>
    <t>LTHT (1-5 Hours)</t>
  </si>
  <si>
    <t>HT (6-8 Hours)</t>
  </si>
  <si>
    <t>QT (9-11 Hours)</t>
  </si>
  <si>
    <t>FT 12+ hours</t>
  </si>
  <si>
    <t>per credit</t>
  </si>
  <si>
    <t>FT 9+ hours</t>
  </si>
  <si>
    <t>QT (7-8 Hours)</t>
  </si>
  <si>
    <t>HT (5-6 Hours)</t>
  </si>
  <si>
    <t>LTHT (1-4 Hours)</t>
  </si>
  <si>
    <t>Full Time (12+ hours)</t>
  </si>
  <si>
    <t>FT 6+ hours</t>
  </si>
  <si>
    <t>HT (3 Hours)</t>
  </si>
  <si>
    <t>LTHT (1-2 Hours)</t>
  </si>
  <si>
    <t>QT (4-5 Hours)</t>
  </si>
  <si>
    <t>Full Time (15 hours)</t>
  </si>
  <si>
    <t>3 Month -UG</t>
  </si>
  <si>
    <t>3 Month Grad</t>
  </si>
  <si>
    <t>3 Month PH-D</t>
  </si>
  <si>
    <t>3 Month UG online</t>
  </si>
  <si>
    <t>3 Month GRAD onine</t>
  </si>
  <si>
    <t>LTHT (1- 5Hours)</t>
  </si>
  <si>
    <t>off campus</t>
  </si>
  <si>
    <t>W/ parent</t>
  </si>
  <si>
    <t>w/parent</t>
  </si>
  <si>
    <t>3 Month GRAD AP</t>
  </si>
  <si>
    <t>1/2 Time (5-8 Hours)</t>
  </si>
  <si>
    <t>Tution and Fees</t>
  </si>
  <si>
    <t>W/parent</t>
  </si>
  <si>
    <t xml:space="preserve"> On campus</t>
  </si>
  <si>
    <t>Off campus</t>
  </si>
  <si>
    <t>Housing and meals</t>
  </si>
  <si>
    <t>Books and supplies</t>
  </si>
  <si>
    <t>9 Month PT</t>
  </si>
  <si>
    <t>4.5 Month PT</t>
  </si>
  <si>
    <t>9 Month Post BA</t>
  </si>
  <si>
    <t>4.5 Month Post BA</t>
  </si>
  <si>
    <t>9 Month FT Nurs</t>
  </si>
  <si>
    <t>4.5 Month FT Nurs</t>
  </si>
  <si>
    <t>9 Month Clin Nurs</t>
  </si>
  <si>
    <t>4.5 Month Clin Nurs</t>
  </si>
  <si>
    <t>9 Month APMN</t>
  </si>
  <si>
    <t>4.5 Month APMN</t>
  </si>
  <si>
    <t>9 Month AP D. Ed</t>
  </si>
  <si>
    <t>4.5 Month AP D. Ed</t>
  </si>
  <si>
    <t>HT (8-6 Hours)</t>
  </si>
  <si>
    <t>LTHT (5-1 Hours)</t>
  </si>
  <si>
    <t>QT (11-9 Hours)</t>
  </si>
  <si>
    <t>Loan Fees</t>
  </si>
  <si>
    <t xml:space="preserve">Loan Fees </t>
  </si>
  <si>
    <t>Loan fees</t>
  </si>
  <si>
    <t>revised 11/08/2023</t>
  </si>
  <si>
    <t>3 Month PT</t>
  </si>
  <si>
    <t>On campus</t>
  </si>
  <si>
    <t>with parent</t>
  </si>
  <si>
    <t>on campus</t>
  </si>
  <si>
    <t xml:space="preserve">2024-2025- PT </t>
  </si>
  <si>
    <t>Post BA - 2425</t>
  </si>
  <si>
    <t>FT Nursing 2425</t>
  </si>
  <si>
    <t>Clinical Nursing - 2425</t>
  </si>
  <si>
    <t>APMN - 2425</t>
  </si>
  <si>
    <t>SUMMER 2425 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</si>
</sst>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4" xfId="0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1" fontId="0" fillId="0" borderId="14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top"/>
    </xf>
    <xf numFmtId="0" fontId="2" fillId="0" borderId="1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/>
    <xf numFmtId="0" fontId="1" fillId="0" borderId="0" xfId="0" applyFont="1" applyFill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" fontId="3" fillId="0" borderId="0" xfId="0" applyNumberFormat="1" applyFont="1" applyFill="1" applyBorder="1"/>
    <xf numFmtId="1" fontId="4" fillId="0" borderId="3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6" xfId="0" applyFont="1" applyFill="1" applyBorder="1" applyAlignment="1"/>
    <xf numFmtId="1" fontId="0" fillId="0" borderId="3" xfId="0" applyNumberFormat="1" applyFont="1" applyFill="1" applyBorder="1" applyAlignment="1">
      <alignment horizontal="center"/>
    </xf>
    <xf numFmtId="1" fontId="0" fillId="0" borderId="8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6" fontId="4" fillId="2" borderId="0" xfId="0" applyNumberFormat="1" applyFont="1" applyFill="1" applyAlignment="1">
      <alignment horizontal="right"/>
    </xf>
    <xf numFmtId="6" fontId="4" fillId="2" borderId="0" xfId="0" applyNumberFormat="1" applyFont="1" applyFill="1"/>
    <xf numFmtId="0" fontId="5" fillId="0" borderId="0" xfId="0" applyFont="1"/>
    <xf numFmtId="0" fontId="2" fillId="0" borderId="3" xfId="0" applyFon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view="pageLayout" topLeftCell="A58" zoomScaleNormal="100" workbookViewId="0">
      <selection activeCell="P48" sqref="P48"/>
    </sheetView>
  </sheetViews>
  <sheetFormatPr defaultRowHeight="15" x14ac:dyDescent="0.25"/>
  <cols>
    <col min="1" max="1" width="12.85546875" style="15" customWidth="1"/>
    <col min="2" max="4" width="9.140625" style="15" customWidth="1"/>
    <col min="5" max="5" width="1.5703125" style="15" customWidth="1"/>
    <col min="6" max="8" width="9.140625" style="15" customWidth="1"/>
    <col min="9" max="9" width="1.5703125" style="15" customWidth="1"/>
    <col min="10" max="10" width="8.5703125" style="15" bestFit="1" customWidth="1"/>
    <col min="11" max="11" width="8.7109375" style="15" customWidth="1"/>
    <col min="12" max="12" width="9" style="15" customWidth="1"/>
    <col min="13" max="13" width="1.5703125" style="15" customWidth="1"/>
    <col min="14" max="16" width="9.140625" style="15" customWidth="1"/>
    <col min="17" max="17" width="9.140625" style="15"/>
    <col min="18" max="18" width="40.85546875" style="15" customWidth="1"/>
    <col min="19" max="16384" width="9.140625" style="15"/>
  </cols>
  <sheetData>
    <row r="1" spans="1:18" x14ac:dyDescent="0.25">
      <c r="A1" s="14" t="s">
        <v>7</v>
      </c>
      <c r="B1" s="61" t="s">
        <v>42</v>
      </c>
      <c r="C1" s="61"/>
      <c r="D1" s="61"/>
      <c r="F1" s="61" t="s">
        <v>12</v>
      </c>
      <c r="G1" s="61"/>
      <c r="H1" s="61"/>
      <c r="J1" s="61" t="s">
        <v>17</v>
      </c>
      <c r="K1" s="61"/>
      <c r="L1" s="61"/>
      <c r="N1" s="61" t="s">
        <v>20</v>
      </c>
      <c r="O1" s="61"/>
      <c r="P1" s="61"/>
    </row>
    <row r="2" spans="1:18" x14ac:dyDescent="0.25">
      <c r="B2" s="16" t="s">
        <v>13</v>
      </c>
      <c r="C2" s="16" t="s">
        <v>14</v>
      </c>
      <c r="D2" s="16" t="s">
        <v>15</v>
      </c>
      <c r="E2" s="12"/>
      <c r="F2" s="16" t="s">
        <v>13</v>
      </c>
      <c r="G2" s="16" t="s">
        <v>14</v>
      </c>
      <c r="H2" s="16" t="s">
        <v>15</v>
      </c>
      <c r="I2" s="12"/>
      <c r="J2" s="16" t="s">
        <v>13</v>
      </c>
      <c r="K2" s="16" t="s">
        <v>14</v>
      </c>
      <c r="L2" s="16" t="s">
        <v>15</v>
      </c>
      <c r="M2" s="12"/>
      <c r="N2" s="16" t="s">
        <v>13</v>
      </c>
      <c r="O2" s="16" t="s">
        <v>14</v>
      </c>
      <c r="P2" s="16" t="s">
        <v>15</v>
      </c>
      <c r="R2" s="57"/>
    </row>
    <row r="3" spans="1:18" x14ac:dyDescent="0.25">
      <c r="A3" s="15" t="s">
        <v>1</v>
      </c>
      <c r="B3" s="3">
        <v>9199</v>
      </c>
      <c r="C3" s="3">
        <f>B3</f>
        <v>9199</v>
      </c>
      <c r="D3" s="5">
        <f>B3</f>
        <v>9199</v>
      </c>
      <c r="E3" s="9"/>
      <c r="F3" s="5">
        <v>7886</v>
      </c>
      <c r="G3" s="3">
        <f>F3</f>
        <v>7886</v>
      </c>
      <c r="H3" s="5">
        <f>F3</f>
        <v>7886</v>
      </c>
      <c r="I3" s="9"/>
      <c r="J3" s="6">
        <v>6170</v>
      </c>
      <c r="K3" s="4">
        <f>J3</f>
        <v>6170</v>
      </c>
      <c r="L3" s="6">
        <f>J3</f>
        <v>6170</v>
      </c>
      <c r="M3" s="9"/>
      <c r="N3" s="6">
        <v>4968</v>
      </c>
      <c r="O3" s="4">
        <v>4968</v>
      </c>
      <c r="P3" s="5">
        <f>N3</f>
        <v>4968</v>
      </c>
    </row>
    <row r="4" spans="1:18" x14ac:dyDescent="0.25">
      <c r="A4" s="15" t="s">
        <v>58</v>
      </c>
      <c r="B4" s="33">
        <v>4196</v>
      </c>
      <c r="C4" s="37">
        <v>10554</v>
      </c>
      <c r="D4" s="34">
        <v>11802</v>
      </c>
      <c r="E4" s="9"/>
      <c r="F4" s="6">
        <f t="shared" ref="F4:H7" si="0">B4</f>
        <v>4196</v>
      </c>
      <c r="G4" s="4">
        <f t="shared" si="0"/>
        <v>10554</v>
      </c>
      <c r="H4" s="6">
        <f t="shared" si="0"/>
        <v>11802</v>
      </c>
      <c r="I4" s="9"/>
      <c r="J4" s="6">
        <f t="shared" ref="J4:L7" si="1">B4</f>
        <v>4196</v>
      </c>
      <c r="K4" s="4">
        <f t="shared" si="1"/>
        <v>10554</v>
      </c>
      <c r="L4" s="6">
        <f t="shared" si="1"/>
        <v>11802</v>
      </c>
      <c r="M4" s="9"/>
      <c r="N4" s="6">
        <f>B4*0</f>
        <v>0</v>
      </c>
      <c r="O4" s="6">
        <f t="shared" ref="O4:P4" si="2">C4*0</f>
        <v>0</v>
      </c>
      <c r="P4" s="6">
        <f t="shared" si="2"/>
        <v>0</v>
      </c>
    </row>
    <row r="5" spans="1:18" x14ac:dyDescent="0.25">
      <c r="A5" s="15" t="s">
        <v>59</v>
      </c>
      <c r="B5" s="33">
        <v>1353</v>
      </c>
      <c r="C5" s="46">
        <f>B5</f>
        <v>1353</v>
      </c>
      <c r="D5" s="47">
        <f>B5</f>
        <v>1353</v>
      </c>
      <c r="E5" s="9"/>
      <c r="F5" s="6">
        <f t="shared" si="0"/>
        <v>1353</v>
      </c>
      <c r="G5" s="6">
        <f t="shared" si="0"/>
        <v>1353</v>
      </c>
      <c r="H5" s="6">
        <f t="shared" si="0"/>
        <v>1353</v>
      </c>
      <c r="I5" s="9"/>
      <c r="J5" s="6">
        <f t="shared" si="1"/>
        <v>1353</v>
      </c>
      <c r="K5" s="6">
        <f t="shared" si="1"/>
        <v>1353</v>
      </c>
      <c r="L5" s="6">
        <f t="shared" si="1"/>
        <v>1353</v>
      </c>
      <c r="M5" s="9"/>
      <c r="N5" s="6">
        <v>677</v>
      </c>
      <c r="O5" s="6">
        <f>677</f>
        <v>677</v>
      </c>
      <c r="P5" s="6">
        <f>677</f>
        <v>677</v>
      </c>
    </row>
    <row r="6" spans="1:18" x14ac:dyDescent="0.25">
      <c r="A6" s="15" t="s">
        <v>3</v>
      </c>
      <c r="B6" s="33">
        <v>2603</v>
      </c>
      <c r="C6" s="46">
        <f>B6</f>
        <v>2603</v>
      </c>
      <c r="D6" s="47">
        <f>B6</f>
        <v>2603</v>
      </c>
      <c r="E6" s="9"/>
      <c r="F6" s="6">
        <f t="shared" si="0"/>
        <v>2603</v>
      </c>
      <c r="G6" s="6">
        <f t="shared" si="0"/>
        <v>2603</v>
      </c>
      <c r="H6" s="6">
        <f t="shared" si="0"/>
        <v>2603</v>
      </c>
      <c r="I6" s="9"/>
      <c r="J6" s="6">
        <f t="shared" si="1"/>
        <v>2603</v>
      </c>
      <c r="K6" s="6">
        <f t="shared" si="1"/>
        <v>2603</v>
      </c>
      <c r="L6" s="6">
        <f t="shared" si="1"/>
        <v>2603</v>
      </c>
      <c r="M6" s="9"/>
      <c r="N6" s="6">
        <f>B6*0</f>
        <v>0</v>
      </c>
      <c r="O6" s="6">
        <f t="shared" ref="O6:P6" si="3">C6*0</f>
        <v>0</v>
      </c>
      <c r="P6" s="6">
        <f t="shared" si="3"/>
        <v>0</v>
      </c>
    </row>
    <row r="7" spans="1:18" x14ac:dyDescent="0.25">
      <c r="A7" s="15" t="s">
        <v>2</v>
      </c>
      <c r="B7" s="33">
        <v>3564</v>
      </c>
      <c r="C7" s="33">
        <v>3564</v>
      </c>
      <c r="D7" s="36">
        <f>B7</f>
        <v>3564</v>
      </c>
      <c r="E7" s="9"/>
      <c r="F7" s="6">
        <f t="shared" si="0"/>
        <v>3564</v>
      </c>
      <c r="G7" s="6">
        <f t="shared" si="0"/>
        <v>3564</v>
      </c>
      <c r="H7" s="6">
        <f t="shared" si="0"/>
        <v>3564</v>
      </c>
      <c r="I7" s="9"/>
      <c r="J7" s="6">
        <f t="shared" si="1"/>
        <v>3564</v>
      </c>
      <c r="K7" s="6">
        <f t="shared" si="1"/>
        <v>3564</v>
      </c>
      <c r="L7" s="6">
        <f t="shared" si="1"/>
        <v>3564</v>
      </c>
      <c r="M7" s="9"/>
      <c r="N7" s="6">
        <f>3424</f>
        <v>3424</v>
      </c>
      <c r="O7" s="6">
        <f>C7</f>
        <v>3564</v>
      </c>
      <c r="P7" s="6">
        <f>D7</f>
        <v>3564</v>
      </c>
    </row>
    <row r="8" spans="1:18" ht="23.25" customHeight="1" thickBot="1" x14ac:dyDescent="0.3">
      <c r="A8" s="15" t="s">
        <v>75</v>
      </c>
      <c r="B8" s="1">
        <v>52</v>
      </c>
      <c r="C8" s="1">
        <v>52</v>
      </c>
      <c r="D8" s="7">
        <f>B8</f>
        <v>52</v>
      </c>
      <c r="E8" s="11"/>
      <c r="F8" s="7">
        <f>B8</f>
        <v>52</v>
      </c>
      <c r="G8" s="1">
        <v>52</v>
      </c>
      <c r="H8" s="7">
        <f>D8</f>
        <v>52</v>
      </c>
      <c r="I8" s="11"/>
      <c r="J8" s="7">
        <f>B8</f>
        <v>52</v>
      </c>
      <c r="K8" s="1">
        <v>52</v>
      </c>
      <c r="L8" s="7">
        <f>D8</f>
        <v>52</v>
      </c>
      <c r="M8" s="11"/>
      <c r="N8" s="7"/>
      <c r="O8" s="1"/>
      <c r="P8" s="7"/>
    </row>
    <row r="9" spans="1:18" ht="15.75" thickTop="1" x14ac:dyDescent="0.25">
      <c r="A9" s="15" t="s">
        <v>4</v>
      </c>
      <c r="B9" s="22">
        <f>(B3+B4+B5+B6+B7+B8)</f>
        <v>20967</v>
      </c>
      <c r="C9" s="22">
        <f>C3+C4+C5+C7+C6+C8</f>
        <v>27325</v>
      </c>
      <c r="D9" s="20">
        <f>D3+D4+D5+D7+D6+D8</f>
        <v>28573</v>
      </c>
      <c r="E9" s="11"/>
      <c r="F9" s="20">
        <f>F3+F4+F5+F7+F6+F8</f>
        <v>19654</v>
      </c>
      <c r="G9" s="22">
        <f>G3+G4+G5+G7+G6+G8</f>
        <v>26012</v>
      </c>
      <c r="H9" s="20">
        <f>H3+H4+H5+H7+H6+H8</f>
        <v>27260</v>
      </c>
      <c r="I9" s="9"/>
      <c r="J9" s="20">
        <f>J3+J4+J5+J7+J6+J8</f>
        <v>17938</v>
      </c>
      <c r="K9" s="22">
        <f>K3+K4+K5+K7+K6+K8</f>
        <v>24296</v>
      </c>
      <c r="L9" s="20">
        <f>L3+L4+L5+L7+L6+L8</f>
        <v>25544</v>
      </c>
      <c r="M9" s="9"/>
      <c r="N9" s="20">
        <f>N3+N4+N5+N7+N6</f>
        <v>9069</v>
      </c>
      <c r="O9" s="22">
        <f>O3+O4+O5+O7+O6</f>
        <v>9209</v>
      </c>
      <c r="P9" s="20">
        <f>P3+P4+P5+P7+P6</f>
        <v>9209</v>
      </c>
    </row>
    <row r="10" spans="1:18" ht="15.75" thickBot="1" x14ac:dyDescent="0.3">
      <c r="A10" s="15" t="s">
        <v>5</v>
      </c>
      <c r="B10" s="38">
        <f>B49*2</f>
        <v>12100</v>
      </c>
      <c r="C10" s="2">
        <f>B10</f>
        <v>12100</v>
      </c>
      <c r="D10" s="8">
        <f>B10</f>
        <v>12100</v>
      </c>
      <c r="E10" s="9"/>
      <c r="F10" s="8">
        <f>F49*2</f>
        <v>10094</v>
      </c>
      <c r="G10" s="2">
        <f>F10</f>
        <v>10094</v>
      </c>
      <c r="H10" s="8">
        <f>F10</f>
        <v>10094</v>
      </c>
      <c r="I10" s="9"/>
      <c r="J10" s="8">
        <f>J49*2</f>
        <v>7064</v>
      </c>
      <c r="K10" s="2">
        <f>J10</f>
        <v>7064</v>
      </c>
      <c r="L10" s="8">
        <f>K10</f>
        <v>7064</v>
      </c>
      <c r="M10" s="9"/>
      <c r="N10" s="8">
        <f>N49*2</f>
        <v>0</v>
      </c>
      <c r="O10" s="2">
        <v>0</v>
      </c>
      <c r="P10" s="8">
        <v>0</v>
      </c>
    </row>
    <row r="11" spans="1:18" ht="15.75" thickTop="1" x14ac:dyDescent="0.25">
      <c r="A11" s="15" t="s">
        <v>6</v>
      </c>
      <c r="B11" s="18">
        <f>B9+B10</f>
        <v>33067</v>
      </c>
      <c r="C11" s="18">
        <f>C9+C10</f>
        <v>39425</v>
      </c>
      <c r="D11" s="19">
        <f>D9+D10</f>
        <v>40673</v>
      </c>
      <c r="E11" s="11"/>
      <c r="F11" s="21">
        <f>F9+F10</f>
        <v>29748</v>
      </c>
      <c r="G11" s="23">
        <f>G9+G10</f>
        <v>36106</v>
      </c>
      <c r="H11" s="21">
        <f>H9+H10</f>
        <v>37354</v>
      </c>
      <c r="I11" s="9"/>
      <c r="J11" s="21">
        <f>J9+J10</f>
        <v>25002</v>
      </c>
      <c r="K11" s="23">
        <f>K9+K10</f>
        <v>31360</v>
      </c>
      <c r="L11" s="21">
        <f>L9+L10</f>
        <v>32608</v>
      </c>
      <c r="M11" s="9"/>
      <c r="N11" s="21">
        <f>N9+N10</f>
        <v>9069</v>
      </c>
      <c r="O11" s="23">
        <f>O9+O10</f>
        <v>9209</v>
      </c>
      <c r="P11" s="21">
        <f>P9+P10</f>
        <v>9209</v>
      </c>
    </row>
    <row r="12" spans="1:18" ht="11.25" customHeight="1" x14ac:dyDescent="0.25">
      <c r="B12" s="24"/>
      <c r="C12" s="24"/>
      <c r="D12" s="24"/>
      <c r="E12" s="11"/>
      <c r="F12" s="24"/>
      <c r="G12" s="24"/>
      <c r="H12" s="24"/>
      <c r="I12" s="11"/>
      <c r="J12" s="24"/>
      <c r="K12" s="24"/>
      <c r="L12" s="24"/>
      <c r="M12" s="11"/>
      <c r="N12" s="24"/>
      <c r="O12" s="24"/>
      <c r="P12" s="24"/>
    </row>
    <row r="13" spans="1:18" ht="11.25" customHeight="1" x14ac:dyDescent="0.25">
      <c r="B13" s="24"/>
      <c r="C13" s="24"/>
      <c r="D13" s="24"/>
      <c r="E13" s="11"/>
      <c r="F13" s="24"/>
      <c r="G13" s="24"/>
      <c r="H13" s="24"/>
      <c r="I13" s="11"/>
      <c r="J13" s="24"/>
      <c r="K13" s="24"/>
      <c r="L13" s="24"/>
      <c r="M13" s="11"/>
      <c r="N13" s="24"/>
      <c r="O13" s="24"/>
      <c r="P13" s="24"/>
    </row>
    <row r="14" spans="1:18" x14ac:dyDescent="0.25">
      <c r="A14" s="14" t="s">
        <v>8</v>
      </c>
      <c r="B14" s="61" t="s">
        <v>11</v>
      </c>
      <c r="C14" s="61"/>
      <c r="D14" s="61"/>
      <c r="E14" s="11"/>
      <c r="F14" s="62" t="s">
        <v>16</v>
      </c>
      <c r="G14" s="62"/>
      <c r="H14" s="62"/>
      <c r="I14" s="11"/>
      <c r="J14" s="62" t="s">
        <v>22</v>
      </c>
      <c r="K14" s="62"/>
      <c r="L14" s="62"/>
      <c r="M14" s="11"/>
      <c r="N14" s="62" t="s">
        <v>21</v>
      </c>
      <c r="O14" s="62"/>
      <c r="P14" s="62"/>
    </row>
    <row r="15" spans="1:18" x14ac:dyDescent="0.25">
      <c r="B15" s="16" t="str">
        <f>B2</f>
        <v>W/Parent</v>
      </c>
      <c r="C15" s="16" t="str">
        <f>C2</f>
        <v>On Campus</v>
      </c>
      <c r="D15" s="16" t="str">
        <f>D2</f>
        <v>Off Campus</v>
      </c>
      <c r="E15" s="12"/>
      <c r="F15" s="16" t="str">
        <f>F2</f>
        <v>W/Parent</v>
      </c>
      <c r="G15" s="16" t="str">
        <f>G2</f>
        <v>On Campus</v>
      </c>
      <c r="H15" s="16" t="str">
        <f>H2</f>
        <v>Off Campus</v>
      </c>
      <c r="I15" s="12"/>
      <c r="J15" s="16" t="str">
        <f>J2</f>
        <v>W/Parent</v>
      </c>
      <c r="K15" s="16" t="str">
        <f>K2</f>
        <v>On Campus</v>
      </c>
      <c r="L15" s="16" t="str">
        <f>L2</f>
        <v>Off Campus</v>
      </c>
      <c r="M15" s="12"/>
      <c r="N15" s="16" t="str">
        <f>N2</f>
        <v>W/Parent</v>
      </c>
      <c r="O15" s="16" t="str">
        <f>O2</f>
        <v>On Campus</v>
      </c>
      <c r="P15" s="16" t="str">
        <f>P2</f>
        <v>Off Campus</v>
      </c>
    </row>
    <row r="16" spans="1:18" x14ac:dyDescent="0.25">
      <c r="A16" s="15" t="str">
        <f>A3</f>
        <v>Tuition &amp; Fees</v>
      </c>
      <c r="B16" s="5">
        <v>9400</v>
      </c>
      <c r="C16" s="5">
        <f>B16</f>
        <v>9400</v>
      </c>
      <c r="D16" s="5">
        <f>B16</f>
        <v>9400</v>
      </c>
      <c r="E16" s="9"/>
      <c r="F16" s="6">
        <v>8554</v>
      </c>
      <c r="G16" s="6">
        <f>F16</f>
        <v>8554</v>
      </c>
      <c r="H16" s="6">
        <f>F16</f>
        <v>8554</v>
      </c>
      <c r="I16" s="9"/>
      <c r="J16" s="6">
        <v>6906</v>
      </c>
      <c r="K16" s="4">
        <f>J16</f>
        <v>6906</v>
      </c>
      <c r="L16" s="6">
        <f>J16</f>
        <v>6906</v>
      </c>
      <c r="M16" s="9"/>
      <c r="N16" s="6">
        <v>5250</v>
      </c>
      <c r="O16" s="4">
        <f>N16</f>
        <v>5250</v>
      </c>
      <c r="P16" s="5">
        <f>N16</f>
        <v>5250</v>
      </c>
    </row>
    <row r="17" spans="1:16" x14ac:dyDescent="0.25">
      <c r="A17" s="15" t="str">
        <f>A4</f>
        <v>Housing and meals</v>
      </c>
      <c r="B17" s="6">
        <f t="shared" ref="B17:D20" si="4">B4</f>
        <v>4196</v>
      </c>
      <c r="C17" s="6">
        <f t="shared" si="4"/>
        <v>10554</v>
      </c>
      <c r="D17" s="6">
        <f t="shared" si="4"/>
        <v>11802</v>
      </c>
      <c r="E17" s="9"/>
      <c r="F17" s="6">
        <f t="shared" ref="F17:H20" si="5">B17</f>
        <v>4196</v>
      </c>
      <c r="G17" s="4">
        <f t="shared" si="5"/>
        <v>10554</v>
      </c>
      <c r="H17" s="6">
        <f t="shared" si="5"/>
        <v>11802</v>
      </c>
      <c r="I17" s="9"/>
      <c r="J17" s="6">
        <f t="shared" ref="J17:L20" si="6">B17</f>
        <v>4196</v>
      </c>
      <c r="K17" s="4">
        <f t="shared" si="6"/>
        <v>10554</v>
      </c>
      <c r="L17" s="6">
        <f t="shared" si="6"/>
        <v>11802</v>
      </c>
      <c r="M17" s="9"/>
      <c r="N17" s="6">
        <f>B17*0</f>
        <v>0</v>
      </c>
      <c r="O17" s="4">
        <f>C17*0</f>
        <v>0</v>
      </c>
      <c r="P17" s="6">
        <f>D17*0</f>
        <v>0</v>
      </c>
    </row>
    <row r="18" spans="1:16" x14ac:dyDescent="0.25">
      <c r="A18" s="15" t="str">
        <f>A5</f>
        <v>Books and supplies</v>
      </c>
      <c r="B18" s="6">
        <f t="shared" si="4"/>
        <v>1353</v>
      </c>
      <c r="C18" s="6">
        <f t="shared" si="4"/>
        <v>1353</v>
      </c>
      <c r="D18" s="6">
        <f t="shared" si="4"/>
        <v>1353</v>
      </c>
      <c r="E18" s="9"/>
      <c r="F18" s="6">
        <f t="shared" si="5"/>
        <v>1353</v>
      </c>
      <c r="G18" s="6">
        <f t="shared" si="5"/>
        <v>1353</v>
      </c>
      <c r="H18" s="6">
        <f t="shared" si="5"/>
        <v>1353</v>
      </c>
      <c r="I18" s="9"/>
      <c r="J18" s="6">
        <f t="shared" si="6"/>
        <v>1353</v>
      </c>
      <c r="K18" s="6">
        <f t="shared" si="6"/>
        <v>1353</v>
      </c>
      <c r="L18" s="6">
        <f t="shared" si="6"/>
        <v>1353</v>
      </c>
      <c r="M18" s="9"/>
      <c r="N18" s="6">
        <f>B18*0.5</f>
        <v>676.5</v>
      </c>
      <c r="O18" s="6">
        <f>C18*0.5</f>
        <v>676.5</v>
      </c>
      <c r="P18" s="6">
        <f>D18*0.5</f>
        <v>676.5</v>
      </c>
    </row>
    <row r="19" spans="1:16" x14ac:dyDescent="0.25">
      <c r="A19" s="15" t="str">
        <f>A6</f>
        <v>Personal</v>
      </c>
      <c r="B19" s="6">
        <f t="shared" si="4"/>
        <v>2603</v>
      </c>
      <c r="C19" s="6">
        <f t="shared" si="4"/>
        <v>2603</v>
      </c>
      <c r="D19" s="6">
        <f t="shared" si="4"/>
        <v>2603</v>
      </c>
      <c r="E19" s="9"/>
      <c r="F19" s="6">
        <f t="shared" si="5"/>
        <v>2603</v>
      </c>
      <c r="G19" s="6">
        <f t="shared" si="5"/>
        <v>2603</v>
      </c>
      <c r="H19" s="6">
        <f t="shared" si="5"/>
        <v>2603</v>
      </c>
      <c r="I19" s="9"/>
      <c r="J19" s="6">
        <f t="shared" si="6"/>
        <v>2603</v>
      </c>
      <c r="K19" s="6">
        <f t="shared" si="6"/>
        <v>2603</v>
      </c>
      <c r="L19" s="6">
        <f t="shared" si="6"/>
        <v>2603</v>
      </c>
      <c r="M19" s="9"/>
      <c r="N19" s="6">
        <f>B19*0</f>
        <v>0</v>
      </c>
      <c r="O19" s="6">
        <f t="shared" ref="O19" si="7">C19*0</f>
        <v>0</v>
      </c>
      <c r="P19" s="6">
        <f t="shared" ref="P19" si="8">D19*0</f>
        <v>0</v>
      </c>
    </row>
    <row r="20" spans="1:16" x14ac:dyDescent="0.25">
      <c r="A20" s="15" t="str">
        <f>A7</f>
        <v>Travel</v>
      </c>
      <c r="B20" s="6">
        <f t="shared" si="4"/>
        <v>3564</v>
      </c>
      <c r="C20" s="6">
        <f t="shared" si="4"/>
        <v>3564</v>
      </c>
      <c r="D20" s="6">
        <f t="shared" si="4"/>
        <v>3564</v>
      </c>
      <c r="E20" s="9"/>
      <c r="F20" s="6">
        <f t="shared" si="5"/>
        <v>3564</v>
      </c>
      <c r="G20" s="6">
        <f t="shared" si="5"/>
        <v>3564</v>
      </c>
      <c r="H20" s="6">
        <f t="shared" si="5"/>
        <v>3564</v>
      </c>
      <c r="I20" s="9"/>
      <c r="J20" s="6">
        <f t="shared" si="6"/>
        <v>3564</v>
      </c>
      <c r="K20" s="6">
        <f t="shared" si="6"/>
        <v>3564</v>
      </c>
      <c r="L20" s="6">
        <f t="shared" si="6"/>
        <v>3564</v>
      </c>
      <c r="M20" s="9"/>
      <c r="N20" s="6">
        <f>B20</f>
        <v>3564</v>
      </c>
      <c r="O20" s="6">
        <f>C20</f>
        <v>3564</v>
      </c>
      <c r="P20" s="6">
        <f>D20</f>
        <v>3564</v>
      </c>
    </row>
    <row r="21" spans="1:16" ht="21.75" customHeight="1" thickBot="1" x14ac:dyDescent="0.3">
      <c r="A21" s="15" t="s">
        <v>76</v>
      </c>
      <c r="B21" s="7">
        <v>52</v>
      </c>
      <c r="C21" s="7">
        <v>52</v>
      </c>
      <c r="D21" s="7">
        <v>52</v>
      </c>
      <c r="E21" s="11"/>
      <c r="F21" s="8">
        <v>52</v>
      </c>
      <c r="G21" s="2">
        <v>52</v>
      </c>
      <c r="H21" s="8">
        <v>52</v>
      </c>
      <c r="I21" s="9"/>
      <c r="J21" s="8">
        <v>52</v>
      </c>
      <c r="K21" s="2">
        <v>52</v>
      </c>
      <c r="L21" s="8">
        <v>52</v>
      </c>
      <c r="M21" s="9"/>
      <c r="N21" s="8"/>
      <c r="O21" s="2"/>
      <c r="P21" s="8"/>
    </row>
    <row r="22" spans="1:16" ht="15.75" thickTop="1" x14ac:dyDescent="0.25">
      <c r="A22" s="15" t="str">
        <f>A9</f>
        <v>Resident Total</v>
      </c>
      <c r="B22" s="20">
        <f>B16+B17+B18+B20+B19+B21</f>
        <v>21168</v>
      </c>
      <c r="C22" s="20">
        <f>C16+C17+C18+C20+C19+C21</f>
        <v>27526</v>
      </c>
      <c r="D22" s="20">
        <f>D16+D17+D18+D20+D19+D21</f>
        <v>28774</v>
      </c>
      <c r="E22" s="11"/>
      <c r="F22" s="20">
        <f>F16+F17+F18+F19+F20+F21</f>
        <v>20322</v>
      </c>
      <c r="G22" s="20">
        <f>G16+G17+G18+G19+G20+G21</f>
        <v>26680</v>
      </c>
      <c r="H22" s="20">
        <f>H16+H17+H18+H19+H20+H21</f>
        <v>27928</v>
      </c>
      <c r="I22" s="9"/>
      <c r="J22" s="20">
        <f>J16+J17+J18+J20+J19+J21</f>
        <v>18674</v>
      </c>
      <c r="K22" s="22">
        <f>K16+K17+K18+K20+K19+K21</f>
        <v>25032</v>
      </c>
      <c r="L22" s="20">
        <f>L16+L17+L18+L20+L19+L21</f>
        <v>26280</v>
      </c>
      <c r="M22" s="9"/>
      <c r="N22" s="20">
        <f>N16+N17+N18+N20+N19</f>
        <v>9490.5</v>
      </c>
      <c r="O22" s="22">
        <f>O16+O17+O18+O20+O19</f>
        <v>9490.5</v>
      </c>
      <c r="P22" s="20">
        <f>P16+P17+P18+P20+P19</f>
        <v>9490.5</v>
      </c>
    </row>
    <row r="23" spans="1:16" ht="15.75" thickBot="1" x14ac:dyDescent="0.3">
      <c r="A23" s="15" t="str">
        <f>A10</f>
        <v>Non-Res Fee</v>
      </c>
      <c r="B23" s="8">
        <f>B62*2</f>
        <v>12100</v>
      </c>
      <c r="C23" s="8">
        <f>B23</f>
        <v>12100</v>
      </c>
      <c r="D23" s="8">
        <f>B23</f>
        <v>12100</v>
      </c>
      <c r="E23" s="9"/>
      <c r="F23" s="8">
        <f>F62*2</f>
        <v>10778</v>
      </c>
      <c r="G23" s="2">
        <f>F23</f>
        <v>10778</v>
      </c>
      <c r="H23" s="8">
        <f>F23</f>
        <v>10778</v>
      </c>
      <c r="I23" s="9"/>
      <c r="J23" s="8">
        <f>J62*2</f>
        <v>8084</v>
      </c>
      <c r="K23" s="2">
        <f>J23</f>
        <v>8084</v>
      </c>
      <c r="L23" s="8">
        <f>J23</f>
        <v>8084</v>
      </c>
      <c r="M23" s="9"/>
      <c r="N23" s="8">
        <f>N62*2</f>
        <v>5386</v>
      </c>
      <c r="O23" s="2">
        <f>N23</f>
        <v>5386</v>
      </c>
      <c r="P23" s="13">
        <f>N23</f>
        <v>5386</v>
      </c>
    </row>
    <row r="24" spans="1:16" ht="15.75" thickTop="1" x14ac:dyDescent="0.25">
      <c r="A24" s="15" t="str">
        <f>A11</f>
        <v>Non-Res Total</v>
      </c>
      <c r="B24" s="19">
        <f>B22+B23</f>
        <v>33268</v>
      </c>
      <c r="C24" s="19">
        <f>C22+C23</f>
        <v>39626</v>
      </c>
      <c r="D24" s="19">
        <f>D22+D23</f>
        <v>40874</v>
      </c>
      <c r="E24" s="11"/>
      <c r="F24" s="21">
        <f>F22+F23</f>
        <v>31100</v>
      </c>
      <c r="G24" s="23">
        <f>G22+G23</f>
        <v>37458</v>
      </c>
      <c r="H24" s="21">
        <f>H22+H23</f>
        <v>38706</v>
      </c>
      <c r="I24" s="9"/>
      <c r="J24" s="20">
        <f>J22+J23</f>
        <v>26758</v>
      </c>
      <c r="K24" s="22">
        <f>K22+K23</f>
        <v>33116</v>
      </c>
      <c r="L24" s="20">
        <f>L22+L23</f>
        <v>34364</v>
      </c>
      <c r="M24" s="9"/>
      <c r="N24" s="20">
        <f>N22+N23</f>
        <v>14876.5</v>
      </c>
      <c r="O24" s="22">
        <f>O22+O23</f>
        <v>14876.5</v>
      </c>
      <c r="P24" s="20">
        <f>P22+P23</f>
        <v>14876.5</v>
      </c>
    </row>
    <row r="25" spans="1:16" ht="11.25" customHeight="1" x14ac:dyDescent="0.25">
      <c r="B25" s="24"/>
      <c r="C25" s="24"/>
      <c r="D25" s="24"/>
      <c r="E25" s="11"/>
      <c r="F25" s="24"/>
      <c r="G25" s="24"/>
      <c r="H25" s="24"/>
      <c r="I25" s="11"/>
      <c r="J25" s="24"/>
      <c r="K25" s="24"/>
      <c r="L25" s="24"/>
      <c r="M25" s="11"/>
      <c r="N25" s="24"/>
      <c r="O25" s="24"/>
      <c r="P25" s="24"/>
    </row>
    <row r="26" spans="1:16" ht="14.25" customHeight="1" x14ac:dyDescent="0.25">
      <c r="A26" s="15" t="s">
        <v>19</v>
      </c>
      <c r="B26" s="24"/>
      <c r="C26" s="24"/>
      <c r="D26" s="24"/>
      <c r="E26" s="11"/>
      <c r="F26" s="24"/>
      <c r="G26" s="24"/>
      <c r="H26" s="24"/>
      <c r="I26" s="11"/>
      <c r="J26" s="24"/>
      <c r="K26" s="24"/>
      <c r="L26" s="24"/>
      <c r="M26" s="11"/>
      <c r="N26" s="24"/>
      <c r="O26" s="24"/>
      <c r="P26" s="24"/>
    </row>
    <row r="27" spans="1:16" x14ac:dyDescent="0.25">
      <c r="A27" s="14" t="s">
        <v>9</v>
      </c>
      <c r="B27" s="61" t="s">
        <v>37</v>
      </c>
      <c r="C27" s="61"/>
      <c r="D27" s="61"/>
      <c r="E27" s="11"/>
      <c r="F27" s="62" t="s">
        <v>12</v>
      </c>
      <c r="G27" s="62"/>
      <c r="H27" s="63"/>
      <c r="I27" s="11"/>
      <c r="J27" s="62" t="s">
        <v>53</v>
      </c>
      <c r="K27" s="62"/>
      <c r="L27" s="62"/>
      <c r="M27" s="11"/>
      <c r="N27" s="62" t="s">
        <v>21</v>
      </c>
      <c r="O27" s="62"/>
      <c r="P27" s="62"/>
    </row>
    <row r="28" spans="1:16" x14ac:dyDescent="0.25">
      <c r="A28" s="25"/>
      <c r="B28" s="16" t="str">
        <f>B2</f>
        <v>W/Parent</v>
      </c>
      <c r="C28" s="16" t="str">
        <f>C2</f>
        <v>On Campus</v>
      </c>
      <c r="D28" s="16" t="str">
        <f>D2</f>
        <v>Off Campus</v>
      </c>
      <c r="E28" s="12"/>
      <c r="F28" s="16" t="str">
        <f>F2</f>
        <v>W/Parent</v>
      </c>
      <c r="G28" s="26" t="str">
        <f>G2</f>
        <v>On Campus</v>
      </c>
      <c r="H28" s="16" t="str">
        <f>H2</f>
        <v>Off Campus</v>
      </c>
      <c r="I28" s="12"/>
      <c r="J28" s="16" t="str">
        <f>J2</f>
        <v>W/Parent</v>
      </c>
      <c r="K28" s="16" t="str">
        <f>K2</f>
        <v>On Campus</v>
      </c>
      <c r="L28" s="16" t="str">
        <f>L2</f>
        <v>Off Campus</v>
      </c>
      <c r="M28" s="12"/>
      <c r="N28" s="16" t="str">
        <f>N2</f>
        <v>W/Parent</v>
      </c>
      <c r="O28" s="16" t="str">
        <f>O2</f>
        <v>On Campus</v>
      </c>
      <c r="P28" s="16" t="str">
        <f>P2</f>
        <v>Off Campus</v>
      </c>
    </row>
    <row r="29" spans="1:16" x14ac:dyDescent="0.25">
      <c r="A29" s="25" t="str">
        <f>A3</f>
        <v>Tuition &amp; Fees</v>
      </c>
      <c r="B29" s="3">
        <v>24285</v>
      </c>
      <c r="C29" s="3">
        <f>B29</f>
        <v>24285</v>
      </c>
      <c r="D29" s="5">
        <f>B29</f>
        <v>24285</v>
      </c>
      <c r="E29" s="10">
        <f t="shared" ref="E29:M29" si="9">D29</f>
        <v>24285</v>
      </c>
      <c r="F29" s="5">
        <v>20238</v>
      </c>
      <c r="G29" s="3">
        <f>F29</f>
        <v>20238</v>
      </c>
      <c r="H29" s="5">
        <f>F29</f>
        <v>20238</v>
      </c>
      <c r="I29" s="10">
        <f t="shared" si="9"/>
        <v>20238</v>
      </c>
      <c r="J29" s="5">
        <v>16190</v>
      </c>
      <c r="K29" s="3">
        <f>J29</f>
        <v>16190</v>
      </c>
      <c r="L29" s="5">
        <f>K29</f>
        <v>16190</v>
      </c>
      <c r="M29" s="10">
        <f t="shared" si="9"/>
        <v>16190</v>
      </c>
      <c r="N29" s="5">
        <v>8095</v>
      </c>
      <c r="O29" s="3">
        <f>N29</f>
        <v>8095</v>
      </c>
      <c r="P29" s="5">
        <f>N29</f>
        <v>8095</v>
      </c>
    </row>
    <row r="30" spans="1:16" x14ac:dyDescent="0.25">
      <c r="A30" s="25" t="str">
        <f>A4</f>
        <v>Housing and meals</v>
      </c>
      <c r="B30" s="4">
        <f>B4</f>
        <v>4196</v>
      </c>
      <c r="C30" s="4">
        <f>C4</f>
        <v>10554</v>
      </c>
      <c r="D30" s="6">
        <f>D4</f>
        <v>11802</v>
      </c>
      <c r="E30" s="9"/>
      <c r="F30" s="6">
        <f>B30</f>
        <v>4196</v>
      </c>
      <c r="G30" s="4">
        <f>C17</f>
        <v>10554</v>
      </c>
      <c r="H30" s="6">
        <f>D30</f>
        <v>11802</v>
      </c>
      <c r="I30" s="9"/>
      <c r="J30" s="6">
        <f>B30</f>
        <v>4196</v>
      </c>
      <c r="K30" s="4">
        <f>C17</f>
        <v>10554</v>
      </c>
      <c r="L30" s="6">
        <f>D30</f>
        <v>11802</v>
      </c>
      <c r="M30" s="9"/>
      <c r="N30" s="6">
        <f>B30*0</f>
        <v>0</v>
      </c>
      <c r="O30" s="4">
        <f>C30*0</f>
        <v>0</v>
      </c>
      <c r="P30" s="6">
        <f>D30*0</f>
        <v>0</v>
      </c>
    </row>
    <row r="31" spans="1:16" x14ac:dyDescent="0.25">
      <c r="A31" s="15" t="str">
        <f>A5</f>
        <v>Books and supplies</v>
      </c>
      <c r="B31" s="4">
        <f>B5</f>
        <v>1353</v>
      </c>
      <c r="C31" s="4">
        <f>B31</f>
        <v>1353</v>
      </c>
      <c r="D31" s="6">
        <f>B31</f>
        <v>1353</v>
      </c>
      <c r="E31" s="9"/>
      <c r="F31" s="6">
        <f>B31</f>
        <v>1353</v>
      </c>
      <c r="G31" s="6">
        <f>F31</f>
        <v>1353</v>
      </c>
      <c r="H31" s="6">
        <f>F31</f>
        <v>1353</v>
      </c>
      <c r="I31" s="6">
        <f t="shared" ref="I31:M31" si="10">E31*0.75</f>
        <v>0</v>
      </c>
      <c r="J31" s="6">
        <f>B31</f>
        <v>1353</v>
      </c>
      <c r="K31" s="6">
        <f>J31</f>
        <v>1353</v>
      </c>
      <c r="L31" s="6">
        <f>J31</f>
        <v>1353</v>
      </c>
      <c r="M31" s="6">
        <f t="shared" si="10"/>
        <v>0</v>
      </c>
      <c r="N31" s="6">
        <f>B31*0.5</f>
        <v>676.5</v>
      </c>
      <c r="O31" s="6">
        <f>N31</f>
        <v>676.5</v>
      </c>
      <c r="P31" s="6">
        <f>N31</f>
        <v>676.5</v>
      </c>
    </row>
    <row r="32" spans="1:16" x14ac:dyDescent="0.25">
      <c r="A32" s="15" t="str">
        <f>A6</f>
        <v>Personal</v>
      </c>
      <c r="B32" s="4">
        <v>2603</v>
      </c>
      <c r="C32" s="4">
        <f>B32</f>
        <v>2603</v>
      </c>
      <c r="D32" s="6">
        <f>B32</f>
        <v>2603</v>
      </c>
      <c r="E32" s="9"/>
      <c r="F32" s="6">
        <f>B32</f>
        <v>2603</v>
      </c>
      <c r="G32" s="6">
        <f>F32</f>
        <v>2603</v>
      </c>
      <c r="H32" s="6">
        <f>F32</f>
        <v>2603</v>
      </c>
      <c r="I32" s="9"/>
      <c r="J32" s="6">
        <f>B32</f>
        <v>2603</v>
      </c>
      <c r="K32" s="6">
        <f>J32</f>
        <v>2603</v>
      </c>
      <c r="L32" s="6">
        <f>J32</f>
        <v>2603</v>
      </c>
      <c r="M32" s="9"/>
      <c r="N32" s="6">
        <f>B32*0</f>
        <v>0</v>
      </c>
      <c r="O32" s="6">
        <f t="shared" ref="O32" si="11">C32*0</f>
        <v>0</v>
      </c>
      <c r="P32" s="6">
        <f t="shared" ref="P32" si="12">D32*0</f>
        <v>0</v>
      </c>
    </row>
    <row r="33" spans="1:16" x14ac:dyDescent="0.25">
      <c r="A33" s="15" t="str">
        <f>A7</f>
        <v>Travel</v>
      </c>
      <c r="B33" s="4">
        <f>B7</f>
        <v>3564</v>
      </c>
      <c r="C33" s="4">
        <f>C7</f>
        <v>3564</v>
      </c>
      <c r="D33" s="6">
        <f>D7</f>
        <v>3564</v>
      </c>
      <c r="E33" s="9"/>
      <c r="F33" s="6">
        <f>B33</f>
        <v>3564</v>
      </c>
      <c r="G33" s="6">
        <f>C33</f>
        <v>3564</v>
      </c>
      <c r="H33" s="6">
        <f>D33</f>
        <v>3564</v>
      </c>
      <c r="I33" s="9"/>
      <c r="J33" s="6">
        <f>B33</f>
        <v>3564</v>
      </c>
      <c r="K33" s="6">
        <f>C33</f>
        <v>3564</v>
      </c>
      <c r="L33" s="6">
        <f>D33</f>
        <v>3564</v>
      </c>
      <c r="M33" s="9"/>
      <c r="N33" s="6">
        <f>B33</f>
        <v>3564</v>
      </c>
      <c r="O33" s="6">
        <f>C33</f>
        <v>3564</v>
      </c>
      <c r="P33" s="6">
        <f>D33</f>
        <v>3564</v>
      </c>
    </row>
    <row r="34" spans="1:16" ht="17.25" customHeight="1" thickBot="1" x14ac:dyDescent="0.3">
      <c r="A34" s="15" t="s">
        <v>75</v>
      </c>
      <c r="B34" s="1">
        <v>52</v>
      </c>
      <c r="C34" s="1">
        <v>52</v>
      </c>
      <c r="D34" s="7">
        <v>52</v>
      </c>
      <c r="E34" s="11"/>
      <c r="F34" s="7">
        <v>52</v>
      </c>
      <c r="G34" s="1">
        <v>52</v>
      </c>
      <c r="H34" s="7">
        <v>52</v>
      </c>
      <c r="I34" s="11"/>
      <c r="J34" s="7">
        <v>52</v>
      </c>
      <c r="K34" s="1">
        <v>52</v>
      </c>
      <c r="L34" s="7">
        <v>52</v>
      </c>
      <c r="M34" s="11"/>
      <c r="N34" s="7"/>
      <c r="O34" s="1"/>
      <c r="P34" s="7"/>
    </row>
    <row r="35" spans="1:16" ht="15.75" thickTop="1" x14ac:dyDescent="0.25">
      <c r="A35" s="15" t="str">
        <f>A9</f>
        <v>Resident Total</v>
      </c>
      <c r="B35" s="22">
        <f>B29+B30+B31+B33+B32+B34</f>
        <v>36053</v>
      </c>
      <c r="C35" s="22">
        <f>C29+C30+C31+C33+C32+C34</f>
        <v>42411</v>
      </c>
      <c r="D35" s="20">
        <f>D29+D30+D31+D33+D32+D34</f>
        <v>43659</v>
      </c>
      <c r="E35" s="11"/>
      <c r="F35" s="20">
        <f>F29+F30+F31+F33+F32+F34</f>
        <v>32006</v>
      </c>
      <c r="G35" s="22">
        <f>G29+G30+G31+G33+G32+G34</f>
        <v>38364</v>
      </c>
      <c r="H35" s="20">
        <f>H29+H30+H31+H33+H32+H34</f>
        <v>39612</v>
      </c>
      <c r="I35" s="9"/>
      <c r="J35" s="20">
        <f>J29+J30+J31+J33+J32+J34</f>
        <v>27958</v>
      </c>
      <c r="K35" s="22">
        <f>K29+K30+K31+K33+K32+K34</f>
        <v>34316</v>
      </c>
      <c r="L35" s="20">
        <f>L29+L30+L31+L33+L32+L34</f>
        <v>35564</v>
      </c>
      <c r="M35" s="9"/>
      <c r="N35" s="20">
        <f>N29+N30+N31+N33+N32</f>
        <v>12335.5</v>
      </c>
      <c r="O35" s="22">
        <f>O29+O30+O31+O33+O32</f>
        <v>12335.5</v>
      </c>
      <c r="P35" s="21">
        <f>P29+P30+P31+P33+P32</f>
        <v>12335.5</v>
      </c>
    </row>
    <row r="36" spans="1:16" ht="15.75" thickBot="1" x14ac:dyDescent="0.3">
      <c r="A36" s="15" t="str">
        <f>A10</f>
        <v>Non-Res Fee</v>
      </c>
      <c r="B36" s="2">
        <f>B78*2</f>
        <v>20256</v>
      </c>
      <c r="C36" s="2">
        <f>B36</f>
        <v>20256</v>
      </c>
      <c r="D36" s="8">
        <f>B36</f>
        <v>20256</v>
      </c>
      <c r="E36" s="9"/>
      <c r="F36" s="8">
        <f>F78*2</f>
        <v>14818</v>
      </c>
      <c r="G36" s="2">
        <f>F36</f>
        <v>14818</v>
      </c>
      <c r="H36" s="8">
        <f>F36</f>
        <v>14818</v>
      </c>
      <c r="I36" s="9"/>
      <c r="J36" s="8">
        <f>J78*2</f>
        <v>9430</v>
      </c>
      <c r="K36" s="2">
        <f>J36</f>
        <v>9430</v>
      </c>
      <c r="L36" s="8">
        <f>J36</f>
        <v>9430</v>
      </c>
      <c r="M36" s="9"/>
      <c r="N36" s="8">
        <v>5386</v>
      </c>
      <c r="O36" s="2">
        <f>N36</f>
        <v>5386</v>
      </c>
      <c r="P36" s="8">
        <f>N36</f>
        <v>5386</v>
      </c>
    </row>
    <row r="37" spans="1:16" ht="15.75" thickTop="1" x14ac:dyDescent="0.25">
      <c r="A37" s="15" t="str">
        <f>A11</f>
        <v>Non-Res Total</v>
      </c>
      <c r="B37" s="18">
        <f>B35+B36</f>
        <v>56309</v>
      </c>
      <c r="C37" s="18">
        <f t="shared" ref="C37:D37" si="13">C35+C36</f>
        <v>62667</v>
      </c>
      <c r="D37" s="19">
        <f t="shared" si="13"/>
        <v>63915</v>
      </c>
      <c r="E37" s="11"/>
      <c r="F37" s="21">
        <f>F35+F36</f>
        <v>46824</v>
      </c>
      <c r="G37" s="23">
        <f t="shared" ref="G37:H37" si="14">G35+G36</f>
        <v>53182</v>
      </c>
      <c r="H37" s="21">
        <f t="shared" si="14"/>
        <v>54430</v>
      </c>
      <c r="I37" s="9"/>
      <c r="J37" s="21">
        <f>J35+J36</f>
        <v>37388</v>
      </c>
      <c r="K37" s="23">
        <f>K35+K36</f>
        <v>43746</v>
      </c>
      <c r="L37" s="21">
        <f t="shared" ref="L37" si="15">L35+L36</f>
        <v>44994</v>
      </c>
      <c r="M37" s="9"/>
      <c r="N37" s="21">
        <f>N35+N36</f>
        <v>17721.5</v>
      </c>
      <c r="O37" s="23">
        <f t="shared" ref="O37:P37" si="16">O35+O36</f>
        <v>17721.5</v>
      </c>
      <c r="P37" s="21">
        <f t="shared" si="16"/>
        <v>17721.5</v>
      </c>
    </row>
    <row r="38" spans="1:16" x14ac:dyDescent="0.25">
      <c r="E38" s="11"/>
      <c r="I38" s="11"/>
      <c r="M38" s="11"/>
    </row>
    <row r="39" spans="1:16" x14ac:dyDescent="0.25">
      <c r="B39" s="15" t="s">
        <v>26</v>
      </c>
      <c r="E39" s="11"/>
      <c r="I39" s="11"/>
      <c r="M39" s="11"/>
    </row>
    <row r="40" spans="1:16" x14ac:dyDescent="0.25">
      <c r="A40" s="14" t="s">
        <v>23</v>
      </c>
      <c r="B40" s="61" t="s">
        <v>0</v>
      </c>
      <c r="C40" s="61"/>
      <c r="D40" s="61"/>
      <c r="E40" s="11"/>
      <c r="F40" s="61" t="s">
        <v>12</v>
      </c>
      <c r="G40" s="61"/>
      <c r="H40" s="61"/>
      <c r="I40" s="11"/>
      <c r="J40" s="61" t="s">
        <v>17</v>
      </c>
      <c r="K40" s="61"/>
      <c r="L40" s="61"/>
      <c r="M40" s="11"/>
      <c r="N40" s="61" t="s">
        <v>20</v>
      </c>
      <c r="O40" s="61"/>
      <c r="P40" s="61"/>
    </row>
    <row r="41" spans="1:16" x14ac:dyDescent="0.25">
      <c r="B41" s="16" t="s">
        <v>13</v>
      </c>
      <c r="C41" s="16" t="s">
        <v>14</v>
      </c>
      <c r="D41" s="16" t="s">
        <v>15</v>
      </c>
      <c r="E41" s="12"/>
      <c r="F41" s="16" t="s">
        <v>13</v>
      </c>
      <c r="G41" s="16" t="s">
        <v>14</v>
      </c>
      <c r="H41" s="16" t="s">
        <v>15</v>
      </c>
      <c r="I41" s="12"/>
      <c r="J41" s="16" t="s">
        <v>13</v>
      </c>
      <c r="K41" s="16" t="s">
        <v>14</v>
      </c>
      <c r="L41" s="16" t="s">
        <v>15</v>
      </c>
      <c r="M41" s="12"/>
      <c r="N41" s="16" t="s">
        <v>13</v>
      </c>
      <c r="O41" s="16" t="s">
        <v>14</v>
      </c>
      <c r="P41" s="16" t="s">
        <v>15</v>
      </c>
    </row>
    <row r="42" spans="1:16" x14ac:dyDescent="0.25">
      <c r="A42" s="15" t="s">
        <v>1</v>
      </c>
      <c r="B42" s="48">
        <v>4595</v>
      </c>
      <c r="C42" s="30">
        <v>4595</v>
      </c>
      <c r="D42" s="31">
        <f>B42</f>
        <v>4595</v>
      </c>
      <c r="E42" s="32"/>
      <c r="F42" s="48">
        <v>3993</v>
      </c>
      <c r="G42" s="30">
        <f>F42</f>
        <v>3993</v>
      </c>
      <c r="H42" s="31">
        <f>F42</f>
        <v>3993</v>
      </c>
      <c r="I42" s="32"/>
      <c r="J42" s="48">
        <v>3085</v>
      </c>
      <c r="K42" s="30">
        <f>J42</f>
        <v>3085</v>
      </c>
      <c r="L42" s="31">
        <f>J42</f>
        <v>3085</v>
      </c>
      <c r="M42" s="32"/>
      <c r="N42" s="48">
        <v>2484</v>
      </c>
      <c r="O42" s="30">
        <f>N42</f>
        <v>2484</v>
      </c>
      <c r="P42" s="31">
        <f>N42</f>
        <v>2484</v>
      </c>
    </row>
    <row r="43" spans="1:16" x14ac:dyDescent="0.25">
      <c r="A43" s="15" t="s">
        <v>58</v>
      </c>
      <c r="B43" s="4">
        <f>B4/2</f>
        <v>2098</v>
      </c>
      <c r="C43" s="49">
        <f>C4/2</f>
        <v>5277</v>
      </c>
      <c r="D43" s="6">
        <f>D4/2</f>
        <v>5901</v>
      </c>
      <c r="E43" s="9"/>
      <c r="F43" s="6">
        <f t="shared" ref="F43:H46" si="17">B43</f>
        <v>2098</v>
      </c>
      <c r="G43" s="4">
        <f t="shared" si="17"/>
        <v>5277</v>
      </c>
      <c r="H43" s="6">
        <f t="shared" si="17"/>
        <v>5901</v>
      </c>
      <c r="I43" s="9"/>
      <c r="J43" s="6">
        <f t="shared" ref="J43:L46" si="18">B43</f>
        <v>2098</v>
      </c>
      <c r="K43" s="4">
        <f t="shared" si="18"/>
        <v>5277</v>
      </c>
      <c r="L43" s="6">
        <f t="shared" si="18"/>
        <v>5901</v>
      </c>
      <c r="M43" s="9"/>
      <c r="N43" s="6">
        <f>B43*0</f>
        <v>0</v>
      </c>
      <c r="O43" s="6">
        <f t="shared" ref="O43:P43" si="19">C43*0</f>
        <v>0</v>
      </c>
      <c r="P43" s="6">
        <f t="shared" si="19"/>
        <v>0</v>
      </c>
    </row>
    <row r="44" spans="1:16" x14ac:dyDescent="0.25">
      <c r="A44" s="15" t="s">
        <v>59</v>
      </c>
      <c r="B44" s="4">
        <f>B5/2</f>
        <v>676.5</v>
      </c>
      <c r="C44" s="4">
        <f>B44</f>
        <v>676.5</v>
      </c>
      <c r="D44" s="6">
        <f>B44</f>
        <v>676.5</v>
      </c>
      <c r="E44" s="9"/>
      <c r="F44" s="6">
        <f t="shared" si="17"/>
        <v>676.5</v>
      </c>
      <c r="G44" s="6">
        <f t="shared" si="17"/>
        <v>676.5</v>
      </c>
      <c r="H44" s="6">
        <f t="shared" si="17"/>
        <v>676.5</v>
      </c>
      <c r="I44" s="9"/>
      <c r="J44" s="6">
        <f t="shared" si="18"/>
        <v>676.5</v>
      </c>
      <c r="K44" s="6">
        <f t="shared" si="18"/>
        <v>676.5</v>
      </c>
      <c r="L44" s="6">
        <f t="shared" si="18"/>
        <v>676.5</v>
      </c>
      <c r="M44" s="9"/>
      <c r="N44" s="6">
        <f>B44*0.5</f>
        <v>338.25</v>
      </c>
      <c r="O44" s="6">
        <f>C44*0.5</f>
        <v>338.25</v>
      </c>
      <c r="P44" s="6">
        <f>D44*0.5</f>
        <v>338.25</v>
      </c>
    </row>
    <row r="45" spans="1:16" x14ac:dyDescent="0.25">
      <c r="A45" s="15" t="s">
        <v>3</v>
      </c>
      <c r="B45" s="4">
        <f>B6/2</f>
        <v>1301.5</v>
      </c>
      <c r="C45" s="4">
        <f>B45</f>
        <v>1301.5</v>
      </c>
      <c r="D45" s="6">
        <f>B45</f>
        <v>1301.5</v>
      </c>
      <c r="E45" s="9"/>
      <c r="F45" s="6">
        <f t="shared" si="17"/>
        <v>1301.5</v>
      </c>
      <c r="G45" s="6">
        <f t="shared" si="17"/>
        <v>1301.5</v>
      </c>
      <c r="H45" s="6">
        <f t="shared" si="17"/>
        <v>1301.5</v>
      </c>
      <c r="I45" s="9"/>
      <c r="J45" s="6">
        <f t="shared" si="18"/>
        <v>1301.5</v>
      </c>
      <c r="K45" s="6">
        <f t="shared" si="18"/>
        <v>1301.5</v>
      </c>
      <c r="L45" s="6">
        <f t="shared" si="18"/>
        <v>1301.5</v>
      </c>
      <c r="M45" s="9"/>
      <c r="N45" s="6">
        <f>B45*0</f>
        <v>0</v>
      </c>
      <c r="O45" s="6">
        <v>4</v>
      </c>
      <c r="P45" s="6">
        <f t="shared" ref="P45" si="20">D45*0</f>
        <v>0</v>
      </c>
    </row>
    <row r="46" spans="1:16" x14ac:dyDescent="0.25">
      <c r="A46" s="15" t="s">
        <v>2</v>
      </c>
      <c r="B46" s="4">
        <f>B7/2</f>
        <v>1782</v>
      </c>
      <c r="C46" s="4">
        <f>C7/2</f>
        <v>1782</v>
      </c>
      <c r="D46" s="6">
        <f>D7/2</f>
        <v>1782</v>
      </c>
      <c r="E46" s="9"/>
      <c r="F46" s="6">
        <f t="shared" si="17"/>
        <v>1782</v>
      </c>
      <c r="G46" s="6">
        <f t="shared" si="17"/>
        <v>1782</v>
      </c>
      <c r="H46" s="6">
        <f t="shared" si="17"/>
        <v>1782</v>
      </c>
      <c r="I46" s="9"/>
      <c r="J46" s="6">
        <f t="shared" si="18"/>
        <v>1782</v>
      </c>
      <c r="K46" s="6">
        <f t="shared" si="18"/>
        <v>1782</v>
      </c>
      <c r="L46" s="6">
        <f t="shared" si="18"/>
        <v>1782</v>
      </c>
      <c r="M46" s="9"/>
      <c r="N46" s="6">
        <f>B46</f>
        <v>1782</v>
      </c>
      <c r="O46" s="6">
        <f>C46</f>
        <v>1782</v>
      </c>
      <c r="P46" s="6">
        <f>D46</f>
        <v>1782</v>
      </c>
    </row>
    <row r="47" spans="1:16" ht="15.75" thickBot="1" x14ac:dyDescent="0.3">
      <c r="A47" s="15" t="s">
        <v>77</v>
      </c>
      <c r="B47" s="1">
        <v>26</v>
      </c>
      <c r="C47" s="1">
        <v>26</v>
      </c>
      <c r="D47" s="7">
        <v>26</v>
      </c>
      <c r="E47" s="11"/>
      <c r="F47" s="7">
        <v>26</v>
      </c>
      <c r="G47" s="1">
        <v>26</v>
      </c>
      <c r="H47" s="7">
        <v>26</v>
      </c>
      <c r="I47" s="11"/>
      <c r="J47" s="7">
        <v>26</v>
      </c>
      <c r="K47" s="1">
        <v>26</v>
      </c>
      <c r="L47" s="7">
        <v>26</v>
      </c>
      <c r="M47" s="11"/>
      <c r="N47" s="7"/>
      <c r="O47" s="1"/>
      <c r="P47" s="7"/>
    </row>
    <row r="48" spans="1:16" ht="15.75" thickTop="1" x14ac:dyDescent="0.25">
      <c r="A48" s="15" t="s">
        <v>4</v>
      </c>
      <c r="B48" s="22">
        <f>B42+B43+B44+B46+B45+B47</f>
        <v>10479</v>
      </c>
      <c r="C48" s="22">
        <f>C42+C43+C44+C46+C45+C47</f>
        <v>13658</v>
      </c>
      <c r="D48" s="20">
        <f>D42+D43+D44+D46+D45+D47</f>
        <v>14282</v>
      </c>
      <c r="E48" s="11"/>
      <c r="F48" s="20">
        <f>F42+F43+F44+F46+F45+F47</f>
        <v>9877</v>
      </c>
      <c r="G48" s="22">
        <f>G42+G43+G44+G46+G45+G47</f>
        <v>13056</v>
      </c>
      <c r="H48" s="20">
        <f>H42+H43+H44+H46+H45+H47</f>
        <v>13680</v>
      </c>
      <c r="I48" s="9"/>
      <c r="J48" s="20">
        <f>J42+J43+J44+J46+J45+J47</f>
        <v>8969</v>
      </c>
      <c r="K48" s="22">
        <f>K42+K43+K44+K46+K45+K47</f>
        <v>12148</v>
      </c>
      <c r="L48" s="20">
        <f>L42+L43+L44+L46+L45+L47</f>
        <v>12772</v>
      </c>
      <c r="M48" s="9"/>
      <c r="N48" s="20">
        <f>N42+N43+N44+N46+N45</f>
        <v>4604.25</v>
      </c>
      <c r="O48" s="22">
        <f>O42+O43+O44+O46+O45</f>
        <v>4608.25</v>
      </c>
      <c r="P48" s="20">
        <f>P42+P43+P44+P46+P45</f>
        <v>4604.25</v>
      </c>
    </row>
    <row r="49" spans="1:16" ht="15.75" thickBot="1" x14ac:dyDescent="0.3">
      <c r="A49" s="15" t="s">
        <v>5</v>
      </c>
      <c r="B49" s="50">
        <v>6050</v>
      </c>
      <c r="C49" s="2">
        <f>B49</f>
        <v>6050</v>
      </c>
      <c r="D49" s="8">
        <f>B49</f>
        <v>6050</v>
      </c>
      <c r="E49" s="9"/>
      <c r="F49" s="51">
        <v>5047</v>
      </c>
      <c r="G49" s="2">
        <f>F49</f>
        <v>5047</v>
      </c>
      <c r="H49" s="8">
        <f>F49</f>
        <v>5047</v>
      </c>
      <c r="I49" s="9"/>
      <c r="J49" s="51">
        <v>3532</v>
      </c>
      <c r="K49" s="2">
        <f>J49</f>
        <v>3532</v>
      </c>
      <c r="L49" s="8">
        <f>J49</f>
        <v>3532</v>
      </c>
      <c r="M49" s="9"/>
      <c r="N49" s="39">
        <v>0</v>
      </c>
      <c r="O49" s="2">
        <f>N49</f>
        <v>0</v>
      </c>
      <c r="P49" s="8">
        <f>N49</f>
        <v>0</v>
      </c>
    </row>
    <row r="50" spans="1:16" ht="15.75" thickTop="1" x14ac:dyDescent="0.25">
      <c r="A50" s="15" t="s">
        <v>6</v>
      </c>
      <c r="B50" s="23">
        <f>B48+B49</f>
        <v>16529</v>
      </c>
      <c r="C50" s="23">
        <f>C48+C49</f>
        <v>19708</v>
      </c>
      <c r="D50" s="21">
        <f>D48+D49</f>
        <v>20332</v>
      </c>
      <c r="E50" s="11"/>
      <c r="F50" s="21">
        <f>F48+F49</f>
        <v>14924</v>
      </c>
      <c r="G50" s="23">
        <f>G48+G49</f>
        <v>18103</v>
      </c>
      <c r="H50" s="21">
        <f>H48+H49</f>
        <v>18727</v>
      </c>
      <c r="I50" s="9"/>
      <c r="J50" s="21">
        <f>J48+J49</f>
        <v>12501</v>
      </c>
      <c r="K50" s="23">
        <f>K48+K49</f>
        <v>15680</v>
      </c>
      <c r="L50" s="21">
        <f>L48+L49</f>
        <v>16304</v>
      </c>
      <c r="M50" s="9"/>
      <c r="N50" s="21">
        <f>N48+N49</f>
        <v>4604.25</v>
      </c>
      <c r="O50" s="23">
        <f>O48+O49</f>
        <v>4608.25</v>
      </c>
      <c r="P50" s="21">
        <f>P48+P49</f>
        <v>4604.25</v>
      </c>
    </row>
    <row r="51" spans="1:16" x14ac:dyDescent="0.25">
      <c r="B51" s="24"/>
      <c r="C51" s="24"/>
      <c r="D51" s="24"/>
      <c r="E51" s="11"/>
      <c r="F51" s="24"/>
      <c r="G51" s="24"/>
      <c r="H51" s="24"/>
      <c r="I51" s="11"/>
      <c r="J51" s="24"/>
      <c r="K51" s="24"/>
      <c r="L51" s="24"/>
      <c r="M51" s="11"/>
      <c r="N51" s="24"/>
      <c r="O51" s="24"/>
      <c r="P51" s="24"/>
    </row>
    <row r="52" spans="1:16" x14ac:dyDescent="0.25">
      <c r="B52" s="24"/>
      <c r="C52" s="24"/>
      <c r="D52" s="24"/>
      <c r="E52" s="11"/>
      <c r="F52" s="24"/>
      <c r="G52" s="24"/>
      <c r="H52" s="24"/>
      <c r="I52" s="11"/>
      <c r="J52" s="24"/>
      <c r="K52" s="24"/>
      <c r="L52" s="24"/>
      <c r="M52" s="11"/>
      <c r="N52" s="24"/>
      <c r="O52" s="24"/>
      <c r="P52" s="24"/>
    </row>
    <row r="53" spans="1:16" x14ac:dyDescent="0.25">
      <c r="A53" s="14" t="s">
        <v>24</v>
      </c>
      <c r="B53" s="61" t="s">
        <v>11</v>
      </c>
      <c r="C53" s="61"/>
      <c r="D53" s="61"/>
      <c r="E53" s="11"/>
      <c r="F53" s="62" t="s">
        <v>16</v>
      </c>
      <c r="G53" s="62"/>
      <c r="H53" s="62"/>
      <c r="I53" s="11"/>
      <c r="J53" s="62" t="s">
        <v>22</v>
      </c>
      <c r="K53" s="62"/>
      <c r="L53" s="62"/>
      <c r="M53" s="11"/>
      <c r="N53" s="62" t="s">
        <v>21</v>
      </c>
      <c r="O53" s="62"/>
      <c r="P53" s="62"/>
    </row>
    <row r="54" spans="1:16" x14ac:dyDescent="0.25">
      <c r="B54" s="16" t="str">
        <f>B41</f>
        <v>W/Parent</v>
      </c>
      <c r="C54" s="16" t="str">
        <f>C41</f>
        <v>On Campus</v>
      </c>
      <c r="D54" s="16" t="str">
        <f>D41</f>
        <v>Off Campus</v>
      </c>
      <c r="E54" s="12"/>
      <c r="F54" s="16" t="str">
        <f>F41</f>
        <v>W/Parent</v>
      </c>
      <c r="G54" s="16" t="str">
        <f>G41</f>
        <v>On Campus</v>
      </c>
      <c r="H54" s="16" t="str">
        <f>H41</f>
        <v>Off Campus</v>
      </c>
      <c r="I54" s="12"/>
      <c r="J54" s="16" t="str">
        <f>J41</f>
        <v>W/Parent</v>
      </c>
      <c r="K54" s="16" t="str">
        <f>K41</f>
        <v>On Campus</v>
      </c>
      <c r="L54" s="16" t="str">
        <f>L41</f>
        <v>Off Campus</v>
      </c>
      <c r="M54" s="12"/>
      <c r="N54" s="16" t="str">
        <f>N41</f>
        <v>W/Parent</v>
      </c>
      <c r="O54" s="16" t="str">
        <f>O41</f>
        <v>On Campus</v>
      </c>
      <c r="P54" s="16" t="str">
        <f>P41</f>
        <v>Off Campus</v>
      </c>
    </row>
    <row r="55" spans="1:16" x14ac:dyDescent="0.25">
      <c r="A55" s="15" t="str">
        <f>A42</f>
        <v>Tuition &amp; Fees</v>
      </c>
      <c r="B55" s="52">
        <v>4670</v>
      </c>
      <c r="C55" s="5">
        <f>B55</f>
        <v>4670</v>
      </c>
      <c r="D55" s="5">
        <f>B55</f>
        <v>4670</v>
      </c>
      <c r="E55" s="9"/>
      <c r="F55" s="53">
        <v>4277</v>
      </c>
      <c r="G55" s="4">
        <f>F55</f>
        <v>4277</v>
      </c>
      <c r="H55" s="5">
        <f>F55</f>
        <v>4277</v>
      </c>
      <c r="I55" s="9"/>
      <c r="J55" s="53">
        <v>3453</v>
      </c>
      <c r="K55" s="4">
        <f>J55</f>
        <v>3453</v>
      </c>
      <c r="L55" s="6">
        <f>J55</f>
        <v>3453</v>
      </c>
      <c r="M55" s="9"/>
      <c r="N55" s="53">
        <v>2625</v>
      </c>
      <c r="O55" s="4">
        <f>N55</f>
        <v>2625</v>
      </c>
      <c r="P55" s="5">
        <f>N55</f>
        <v>2625</v>
      </c>
    </row>
    <row r="56" spans="1:16" x14ac:dyDescent="0.25">
      <c r="A56" s="15" t="str">
        <f>A43</f>
        <v>Housing and meals</v>
      </c>
      <c r="B56" s="36">
        <f>B17/2</f>
        <v>2098</v>
      </c>
      <c r="C56" s="6">
        <f>C17/2</f>
        <v>5277</v>
      </c>
      <c r="D56" s="6">
        <f>D17/2</f>
        <v>5901</v>
      </c>
      <c r="E56" s="9"/>
      <c r="F56" s="6">
        <f t="shared" ref="F56:H59" si="21">B56</f>
        <v>2098</v>
      </c>
      <c r="G56" s="4">
        <f t="shared" si="21"/>
        <v>5277</v>
      </c>
      <c r="H56" s="6">
        <f t="shared" si="21"/>
        <v>5901</v>
      </c>
      <c r="I56" s="9"/>
      <c r="J56" s="6">
        <f t="shared" ref="J56:L59" si="22">B56</f>
        <v>2098</v>
      </c>
      <c r="K56" s="4">
        <f t="shared" si="22"/>
        <v>5277</v>
      </c>
      <c r="L56" s="6">
        <f t="shared" si="22"/>
        <v>5901</v>
      </c>
      <c r="M56" s="9"/>
      <c r="N56" s="6">
        <f>B56*0</f>
        <v>0</v>
      </c>
      <c r="O56" s="6">
        <f t="shared" ref="O56:P56" si="23">C56*0</f>
        <v>0</v>
      </c>
      <c r="P56" s="6">
        <f t="shared" si="23"/>
        <v>0</v>
      </c>
    </row>
    <row r="57" spans="1:16" x14ac:dyDescent="0.25">
      <c r="A57" s="15" t="str">
        <f>A44</f>
        <v>Books and supplies</v>
      </c>
      <c r="B57" s="6">
        <f>B18/2</f>
        <v>676.5</v>
      </c>
      <c r="C57" s="6">
        <f>B57</f>
        <v>676.5</v>
      </c>
      <c r="D57" s="6">
        <f>B57</f>
        <v>676.5</v>
      </c>
      <c r="E57" s="9"/>
      <c r="F57" s="6">
        <f t="shared" si="21"/>
        <v>676.5</v>
      </c>
      <c r="G57" s="6">
        <f t="shared" si="21"/>
        <v>676.5</v>
      </c>
      <c r="H57" s="6">
        <f t="shared" si="21"/>
        <v>676.5</v>
      </c>
      <c r="I57" s="9"/>
      <c r="J57" s="6">
        <f t="shared" si="22"/>
        <v>676.5</v>
      </c>
      <c r="K57" s="6">
        <f t="shared" si="22"/>
        <v>676.5</v>
      </c>
      <c r="L57" s="6">
        <f t="shared" si="22"/>
        <v>676.5</v>
      </c>
      <c r="M57" s="9"/>
      <c r="N57" s="6">
        <f>B57*0.5</f>
        <v>338.25</v>
      </c>
      <c r="O57" s="6">
        <f>C57*0.5</f>
        <v>338.25</v>
      </c>
      <c r="P57" s="6">
        <f>D57*0.5</f>
        <v>338.25</v>
      </c>
    </row>
    <row r="58" spans="1:16" x14ac:dyDescent="0.25">
      <c r="A58" s="15" t="str">
        <f>A45</f>
        <v>Personal</v>
      </c>
      <c r="B58" s="6">
        <f>B19/2</f>
        <v>1301.5</v>
      </c>
      <c r="C58" s="6">
        <f t="shared" ref="C58:D58" si="24">C19/2</f>
        <v>1301.5</v>
      </c>
      <c r="D58" s="6">
        <f t="shared" si="24"/>
        <v>1301.5</v>
      </c>
      <c r="E58" s="9"/>
      <c r="F58" s="6">
        <f t="shared" si="21"/>
        <v>1301.5</v>
      </c>
      <c r="G58" s="6">
        <f t="shared" si="21"/>
        <v>1301.5</v>
      </c>
      <c r="H58" s="6">
        <f t="shared" si="21"/>
        <v>1301.5</v>
      </c>
      <c r="I58" s="9"/>
      <c r="J58" s="6">
        <f t="shared" si="22"/>
        <v>1301.5</v>
      </c>
      <c r="K58" s="6">
        <f t="shared" si="22"/>
        <v>1301.5</v>
      </c>
      <c r="L58" s="6">
        <f t="shared" si="22"/>
        <v>1301.5</v>
      </c>
      <c r="M58" s="9"/>
      <c r="N58" s="6">
        <f>B58*0</f>
        <v>0</v>
      </c>
      <c r="O58" s="6">
        <f>C58*0</f>
        <v>0</v>
      </c>
      <c r="P58" s="6">
        <f t="shared" ref="P58" si="25">D58*0</f>
        <v>0</v>
      </c>
    </row>
    <row r="59" spans="1:16" x14ac:dyDescent="0.25">
      <c r="A59" s="15" t="str">
        <f>A46</f>
        <v>Travel</v>
      </c>
      <c r="B59" s="6">
        <f>B33/2</f>
        <v>1782</v>
      </c>
      <c r="C59" s="6">
        <f>C20/2</f>
        <v>1782</v>
      </c>
      <c r="D59" s="6">
        <f>D20/2</f>
        <v>1782</v>
      </c>
      <c r="E59" s="9"/>
      <c r="F59" s="6">
        <f t="shared" si="21"/>
        <v>1782</v>
      </c>
      <c r="G59" s="6">
        <f t="shared" si="21"/>
        <v>1782</v>
      </c>
      <c r="H59" s="6">
        <f t="shared" si="21"/>
        <v>1782</v>
      </c>
      <c r="I59" s="9"/>
      <c r="J59" s="6">
        <f t="shared" si="22"/>
        <v>1782</v>
      </c>
      <c r="K59" s="6">
        <f t="shared" si="22"/>
        <v>1782</v>
      </c>
      <c r="L59" s="6">
        <f t="shared" si="22"/>
        <v>1782</v>
      </c>
      <c r="M59" s="9"/>
      <c r="N59" s="6">
        <f>B59</f>
        <v>1782</v>
      </c>
      <c r="O59" s="6">
        <f>C59</f>
        <v>1782</v>
      </c>
      <c r="P59" s="6">
        <f>D59</f>
        <v>1782</v>
      </c>
    </row>
    <row r="60" spans="1:16" ht="15.75" thickBot="1" x14ac:dyDescent="0.3">
      <c r="A60" s="15" t="s">
        <v>75</v>
      </c>
      <c r="B60" s="1">
        <v>26</v>
      </c>
      <c r="C60" s="1">
        <v>26</v>
      </c>
      <c r="D60" s="7">
        <v>26</v>
      </c>
      <c r="E60" s="27"/>
      <c r="F60" s="7">
        <v>26</v>
      </c>
      <c r="G60" s="1">
        <v>26</v>
      </c>
      <c r="H60" s="7">
        <v>26</v>
      </c>
      <c r="I60" s="27"/>
      <c r="J60" s="7">
        <v>26</v>
      </c>
      <c r="K60" s="1">
        <v>26</v>
      </c>
      <c r="L60" s="7">
        <v>26</v>
      </c>
      <c r="M60" s="27"/>
      <c r="N60" s="7"/>
      <c r="O60" s="1"/>
      <c r="P60" s="7"/>
    </row>
    <row r="61" spans="1:16" ht="15.75" thickTop="1" x14ac:dyDescent="0.25">
      <c r="A61" s="15" t="str">
        <f>A48</f>
        <v>Resident Total</v>
      </c>
      <c r="B61" s="21">
        <f>B55+B56+B57+B59+B58+B60</f>
        <v>10554</v>
      </c>
      <c r="C61" s="21">
        <f>C55+C56+C57+C59+C58+C60</f>
        <v>13733</v>
      </c>
      <c r="D61" s="21">
        <f>D55+D56+D57+D59+D58+D60</f>
        <v>14357</v>
      </c>
      <c r="E61" s="11"/>
      <c r="F61" s="21">
        <f>F55+F56+F57+F59+F58+F60</f>
        <v>10161</v>
      </c>
      <c r="G61" s="23">
        <f>G55+G56+G57+G59+G58+G60</f>
        <v>13340</v>
      </c>
      <c r="H61" s="21">
        <f>H55+H56+H57+H59+H58+H60</f>
        <v>13964</v>
      </c>
      <c r="I61" s="9"/>
      <c r="J61" s="21">
        <f>J55+J56+J57+J59+J58+J60</f>
        <v>9337</v>
      </c>
      <c r="K61" s="23">
        <f>K55+K56+K57+K59+K58+K60</f>
        <v>12516</v>
      </c>
      <c r="L61" s="21">
        <f>L55+L56+L57+L59+L58+L60</f>
        <v>13140</v>
      </c>
      <c r="M61" s="9"/>
      <c r="N61" s="21">
        <f>N55+N56+N57+N59+N58</f>
        <v>4745.25</v>
      </c>
      <c r="O61" s="23">
        <f>O55+O56+O57+O59+O58</f>
        <v>4745.25</v>
      </c>
      <c r="P61" s="21">
        <f>P55+P56+P57+P59+P58</f>
        <v>4745.25</v>
      </c>
    </row>
    <row r="62" spans="1:16" ht="15.75" thickBot="1" x14ac:dyDescent="0.3">
      <c r="A62" s="15" t="str">
        <f>A49</f>
        <v>Non-Res Fee</v>
      </c>
      <c r="B62" s="51">
        <v>6050</v>
      </c>
      <c r="C62" s="8">
        <f>B62</f>
        <v>6050</v>
      </c>
      <c r="D62" s="8">
        <f>B62</f>
        <v>6050</v>
      </c>
      <c r="E62" s="9"/>
      <c r="F62" s="51">
        <v>5389</v>
      </c>
      <c r="G62" s="2">
        <f>F62</f>
        <v>5389</v>
      </c>
      <c r="H62" s="8">
        <f>F62</f>
        <v>5389</v>
      </c>
      <c r="I62" s="9"/>
      <c r="J62" s="51">
        <v>4042</v>
      </c>
      <c r="K62" s="2">
        <f>J62</f>
        <v>4042</v>
      </c>
      <c r="L62" s="8">
        <f>J62</f>
        <v>4042</v>
      </c>
      <c r="M62" s="9"/>
      <c r="N62" s="51">
        <v>2693</v>
      </c>
      <c r="O62" s="2">
        <f>N62</f>
        <v>2693</v>
      </c>
      <c r="P62" s="13">
        <f>N62</f>
        <v>2693</v>
      </c>
    </row>
    <row r="63" spans="1:16" ht="15.75" thickTop="1" x14ac:dyDescent="0.25">
      <c r="A63" s="15" t="str">
        <f>A50</f>
        <v>Non-Res Total</v>
      </c>
      <c r="B63" s="21">
        <f>B61+B62</f>
        <v>16604</v>
      </c>
      <c r="C63" s="19">
        <f>C61+C62</f>
        <v>19783</v>
      </c>
      <c r="D63" s="19">
        <f>D61+D62</f>
        <v>20407</v>
      </c>
      <c r="E63" s="11"/>
      <c r="F63" s="21">
        <f>F61+F62</f>
        <v>15550</v>
      </c>
      <c r="G63" s="23">
        <f>G61+G62</f>
        <v>18729</v>
      </c>
      <c r="H63" s="21">
        <f>H61+H62</f>
        <v>19353</v>
      </c>
      <c r="I63" s="9"/>
      <c r="J63" s="20">
        <f>J61+J62</f>
        <v>13379</v>
      </c>
      <c r="K63" s="22">
        <f>K61+K62</f>
        <v>16558</v>
      </c>
      <c r="L63" s="20">
        <f>L61+L62</f>
        <v>17182</v>
      </c>
      <c r="M63" s="9"/>
      <c r="N63" s="20">
        <f>N61+N62</f>
        <v>7438.25</v>
      </c>
      <c r="O63" s="22">
        <f>O61+O62</f>
        <v>7438.25</v>
      </c>
      <c r="P63" s="20">
        <f>P61+P62</f>
        <v>7438.25</v>
      </c>
    </row>
    <row r="64" spans="1:16" ht="9.75" customHeight="1" x14ac:dyDescent="0.25">
      <c r="B64" s="24"/>
      <c r="C64" s="24"/>
      <c r="D64" s="24"/>
      <c r="E64" s="11"/>
      <c r="F64" s="24"/>
      <c r="G64" s="24"/>
      <c r="H64" s="24"/>
      <c r="I64" s="11"/>
      <c r="J64" s="24"/>
      <c r="K64" s="24"/>
      <c r="L64" s="24"/>
      <c r="M64" s="11"/>
      <c r="N64" s="24"/>
      <c r="O64" s="24"/>
      <c r="P64" s="24"/>
    </row>
    <row r="65" spans="1:16" ht="9.75" customHeight="1" x14ac:dyDescent="0.25">
      <c r="B65" s="24"/>
      <c r="C65" s="24"/>
      <c r="D65" s="24"/>
      <c r="E65" s="11"/>
      <c r="F65" s="24"/>
      <c r="G65" s="24"/>
      <c r="H65" s="24"/>
      <c r="I65" s="11"/>
      <c r="J65" s="24"/>
      <c r="K65" s="24"/>
      <c r="L65" s="24"/>
      <c r="M65" s="11"/>
      <c r="N65" s="24"/>
      <c r="O65" s="24"/>
      <c r="P65" s="24"/>
    </row>
    <row r="66" spans="1:16" ht="9.75" customHeight="1" x14ac:dyDescent="0.25">
      <c r="B66" s="24"/>
      <c r="C66" s="24"/>
      <c r="D66" s="24"/>
      <c r="E66" s="11"/>
      <c r="F66" s="24"/>
      <c r="G66" s="24"/>
      <c r="H66" s="24"/>
      <c r="I66" s="11"/>
      <c r="J66" s="24"/>
      <c r="K66" s="24"/>
      <c r="L66" s="24"/>
      <c r="M66" s="11"/>
      <c r="N66" s="24"/>
      <c r="O66" s="24"/>
      <c r="P66" s="24"/>
    </row>
    <row r="67" spans="1:16" ht="9.75" customHeight="1" x14ac:dyDescent="0.25">
      <c r="B67" s="24"/>
      <c r="C67" s="24"/>
      <c r="D67" s="24"/>
      <c r="E67" s="11"/>
      <c r="F67" s="24"/>
      <c r="G67" s="24"/>
      <c r="H67" s="24"/>
      <c r="I67" s="11"/>
      <c r="J67" s="24"/>
      <c r="K67" s="24"/>
      <c r="L67" s="24"/>
      <c r="M67" s="11"/>
      <c r="N67" s="24"/>
      <c r="O67" s="24"/>
      <c r="P67" s="24"/>
    </row>
    <row r="68" spans="1:16" ht="12" customHeight="1" x14ac:dyDescent="0.25">
      <c r="A68" s="15" t="s">
        <v>19</v>
      </c>
      <c r="C68" s="24"/>
      <c r="D68" s="24"/>
      <c r="E68" s="11"/>
      <c r="F68" s="24"/>
      <c r="G68" s="24"/>
      <c r="H68" s="24"/>
      <c r="I68" s="11"/>
      <c r="J68" s="24"/>
      <c r="K68" s="24"/>
      <c r="L68" s="24"/>
      <c r="M68" s="11"/>
      <c r="N68" s="24"/>
      <c r="O68" s="24"/>
      <c r="P68" s="24"/>
    </row>
    <row r="69" spans="1:16" ht="14.25" customHeight="1" x14ac:dyDescent="0.25">
      <c r="A69" s="14" t="s">
        <v>25</v>
      </c>
      <c r="B69" s="61" t="s">
        <v>10</v>
      </c>
      <c r="C69" s="61"/>
      <c r="D69" s="61"/>
      <c r="E69" s="11"/>
      <c r="F69" s="62" t="s">
        <v>12</v>
      </c>
      <c r="G69" s="62"/>
      <c r="H69" s="63"/>
      <c r="I69" s="11"/>
      <c r="J69" s="62" t="s">
        <v>53</v>
      </c>
      <c r="K69" s="62"/>
      <c r="L69" s="62"/>
      <c r="M69" s="11"/>
      <c r="N69" s="62" t="s">
        <v>21</v>
      </c>
      <c r="O69" s="62"/>
      <c r="P69" s="62"/>
    </row>
    <row r="70" spans="1:16" x14ac:dyDescent="0.25">
      <c r="B70" s="16" t="str">
        <f>B41</f>
        <v>W/Parent</v>
      </c>
      <c r="C70" s="16" t="str">
        <f>C41</f>
        <v>On Campus</v>
      </c>
      <c r="D70" s="16" t="str">
        <f>D41</f>
        <v>Off Campus</v>
      </c>
      <c r="E70" s="12"/>
      <c r="F70" s="16" t="str">
        <f>F41</f>
        <v>W/Parent</v>
      </c>
      <c r="G70" s="26" t="str">
        <f>G41</f>
        <v>On Campus</v>
      </c>
      <c r="H70" s="16" t="str">
        <f>H41</f>
        <v>Off Campus</v>
      </c>
      <c r="I70" s="12"/>
      <c r="J70" s="16" t="str">
        <f>J41</f>
        <v>W/Parent</v>
      </c>
      <c r="K70" s="16" t="str">
        <f>K41</f>
        <v>On Campus</v>
      </c>
      <c r="L70" s="16" t="str">
        <f>L41</f>
        <v>Off Campus</v>
      </c>
      <c r="M70" s="12"/>
      <c r="N70" s="16" t="str">
        <f>N41</f>
        <v>W/Parent</v>
      </c>
      <c r="O70" s="16" t="str">
        <f>O41</f>
        <v>On Campus</v>
      </c>
      <c r="P70" s="16" t="str">
        <f>P41</f>
        <v>Off Campus</v>
      </c>
    </row>
    <row r="71" spans="1:16" x14ac:dyDescent="0.25">
      <c r="A71" s="25" t="str">
        <f>A42</f>
        <v>Tuition &amp; Fees</v>
      </c>
      <c r="B71" s="48">
        <v>12143</v>
      </c>
      <c r="C71" s="3">
        <f>B71</f>
        <v>12143</v>
      </c>
      <c r="D71" s="5">
        <f>B71</f>
        <v>12143</v>
      </c>
      <c r="E71" s="9"/>
      <c r="F71" s="36">
        <v>10119</v>
      </c>
      <c r="G71" s="37">
        <f>F71</f>
        <v>10119</v>
      </c>
      <c r="H71" s="31">
        <f>F71</f>
        <v>10119</v>
      </c>
      <c r="I71" s="32"/>
      <c r="J71" s="36">
        <v>7084</v>
      </c>
      <c r="K71" s="37">
        <f>J71</f>
        <v>7084</v>
      </c>
      <c r="L71" s="31">
        <f>J71</f>
        <v>7084</v>
      </c>
      <c r="M71" s="32"/>
      <c r="N71" s="36">
        <v>4048</v>
      </c>
      <c r="O71" s="4">
        <f>N71</f>
        <v>4048</v>
      </c>
      <c r="P71" s="5">
        <f>N71</f>
        <v>4048</v>
      </c>
    </row>
    <row r="72" spans="1:16" x14ac:dyDescent="0.25">
      <c r="A72" s="25" t="str">
        <f>A43</f>
        <v>Housing and meals</v>
      </c>
      <c r="B72" s="4">
        <f>B30/2</f>
        <v>2098</v>
      </c>
      <c r="C72" s="4">
        <f>C30/2</f>
        <v>5277</v>
      </c>
      <c r="D72" s="6">
        <f>D30/2</f>
        <v>5901</v>
      </c>
      <c r="E72" s="9"/>
      <c r="F72" s="4">
        <f>B72</f>
        <v>2098</v>
      </c>
      <c r="G72" s="4">
        <f>C72</f>
        <v>5277</v>
      </c>
      <c r="H72" s="6">
        <f>D72</f>
        <v>5901</v>
      </c>
      <c r="I72" s="9"/>
      <c r="J72" s="4">
        <f>B72</f>
        <v>2098</v>
      </c>
      <c r="K72" s="4">
        <f>C72</f>
        <v>5277</v>
      </c>
      <c r="L72" s="6">
        <f>D72</f>
        <v>5901</v>
      </c>
      <c r="M72" s="9"/>
      <c r="N72" s="6">
        <f>B72*0</f>
        <v>0</v>
      </c>
      <c r="O72" s="6">
        <f t="shared" ref="O72:P72" si="26">C72*0</f>
        <v>0</v>
      </c>
      <c r="P72" s="6">
        <f t="shared" si="26"/>
        <v>0</v>
      </c>
    </row>
    <row r="73" spans="1:16" x14ac:dyDescent="0.25">
      <c r="A73" s="15" t="str">
        <f>A44</f>
        <v>Books and supplies</v>
      </c>
      <c r="B73" s="4">
        <f>B18/2</f>
        <v>676.5</v>
      </c>
      <c r="C73" s="4">
        <f>B73</f>
        <v>676.5</v>
      </c>
      <c r="D73" s="6">
        <f>B73</f>
        <v>676.5</v>
      </c>
      <c r="E73" s="9"/>
      <c r="F73" s="6">
        <f>B73</f>
        <v>676.5</v>
      </c>
      <c r="G73" s="4">
        <f>F73</f>
        <v>676.5</v>
      </c>
      <c r="H73" s="6">
        <f>F73</f>
        <v>676.5</v>
      </c>
      <c r="I73" s="9"/>
      <c r="J73" s="6">
        <f>B73</f>
        <v>676.5</v>
      </c>
      <c r="K73" s="4">
        <f>J73</f>
        <v>676.5</v>
      </c>
      <c r="L73" s="6">
        <f>J73</f>
        <v>676.5</v>
      </c>
      <c r="M73" s="9"/>
      <c r="N73" s="6">
        <f>B73*0.5</f>
        <v>338.25</v>
      </c>
      <c r="O73" s="4">
        <f>N73</f>
        <v>338.25</v>
      </c>
      <c r="P73" s="6">
        <f>N73</f>
        <v>338.25</v>
      </c>
    </row>
    <row r="74" spans="1:16" x14ac:dyDescent="0.25">
      <c r="A74" s="15" t="str">
        <f>A45</f>
        <v>Personal</v>
      </c>
      <c r="B74" s="4">
        <v>1250</v>
      </c>
      <c r="C74" s="4">
        <f>B74</f>
        <v>1250</v>
      </c>
      <c r="D74" s="6">
        <f>B74</f>
        <v>1250</v>
      </c>
      <c r="E74" s="9"/>
      <c r="F74" s="6">
        <f>B74</f>
        <v>1250</v>
      </c>
      <c r="G74" s="6">
        <f>C74</f>
        <v>1250</v>
      </c>
      <c r="H74" s="6">
        <f>D74</f>
        <v>1250</v>
      </c>
      <c r="I74" s="9"/>
      <c r="J74" s="6">
        <f>B74</f>
        <v>1250</v>
      </c>
      <c r="K74" s="6">
        <f>C74</f>
        <v>1250</v>
      </c>
      <c r="L74" s="6">
        <f>D74</f>
        <v>1250</v>
      </c>
      <c r="M74" s="9"/>
      <c r="N74" s="6">
        <f>B74*0</f>
        <v>0</v>
      </c>
      <c r="O74" s="6">
        <f t="shared" ref="O74:P74" si="27">C74*0</f>
        <v>0</v>
      </c>
      <c r="P74" s="6">
        <f t="shared" si="27"/>
        <v>0</v>
      </c>
    </row>
    <row r="75" spans="1:16" x14ac:dyDescent="0.25">
      <c r="A75" s="15" t="str">
        <f>A46</f>
        <v>Travel</v>
      </c>
      <c r="B75" s="4">
        <f>B33/2</f>
        <v>1782</v>
      </c>
      <c r="C75" s="4">
        <f>C33/2</f>
        <v>1782</v>
      </c>
      <c r="D75" s="6">
        <f>D33/2</f>
        <v>1782</v>
      </c>
      <c r="E75" s="9"/>
      <c r="F75" s="4">
        <f>F33/2</f>
        <v>1782</v>
      </c>
      <c r="G75" s="4">
        <f>G33/2</f>
        <v>1782</v>
      </c>
      <c r="H75" s="6">
        <f>H33/2</f>
        <v>1782</v>
      </c>
      <c r="I75" s="9"/>
      <c r="J75" s="4">
        <f>J33/2</f>
        <v>1782</v>
      </c>
      <c r="K75" s="4">
        <f>K33/2</f>
        <v>1782</v>
      </c>
      <c r="L75" s="6">
        <f>L33/2</f>
        <v>1782</v>
      </c>
      <c r="M75" s="9"/>
      <c r="N75" s="4">
        <f>N33/2</f>
        <v>1782</v>
      </c>
      <c r="O75" s="4">
        <f>O33/2</f>
        <v>1782</v>
      </c>
      <c r="P75" s="6">
        <f>P33/2</f>
        <v>1782</v>
      </c>
    </row>
    <row r="76" spans="1:16" ht="17.25" customHeight="1" thickBot="1" x14ac:dyDescent="0.3">
      <c r="A76" s="15" t="s">
        <v>75</v>
      </c>
      <c r="B76" s="1">
        <v>26</v>
      </c>
      <c r="C76" s="1">
        <v>26</v>
      </c>
      <c r="D76" s="7">
        <v>26</v>
      </c>
      <c r="E76" s="11"/>
      <c r="F76" s="7">
        <v>26</v>
      </c>
      <c r="G76" s="1">
        <v>26</v>
      </c>
      <c r="H76" s="7">
        <v>26</v>
      </c>
      <c r="I76" s="11"/>
      <c r="J76" s="7">
        <v>26</v>
      </c>
      <c r="K76" s="1">
        <v>26</v>
      </c>
      <c r="L76" s="7">
        <v>26</v>
      </c>
      <c r="M76" s="11"/>
      <c r="N76" s="7"/>
      <c r="O76" s="1"/>
      <c r="P76" s="7"/>
    </row>
    <row r="77" spans="1:16" ht="15.75" thickTop="1" x14ac:dyDescent="0.25">
      <c r="A77" s="15" t="str">
        <f>A48</f>
        <v>Resident Total</v>
      </c>
      <c r="B77" s="22">
        <f>B71+B72+B73+B75+B74+B76</f>
        <v>17975.5</v>
      </c>
      <c r="C77" s="22">
        <f>C71+C72+C73+C75+C74+C76</f>
        <v>21154.5</v>
      </c>
      <c r="D77" s="20">
        <f>D71+D72+D73+D75+D74+D76</f>
        <v>21778.5</v>
      </c>
      <c r="E77" s="9"/>
      <c r="F77" s="20">
        <f>F71+F72+F73+F75+F74+F76</f>
        <v>15951.5</v>
      </c>
      <c r="G77" s="22">
        <f>G71+G72+G73+G75+G74+G76</f>
        <v>19130.5</v>
      </c>
      <c r="H77" s="20">
        <f>H71+H72+H73+H75+H74+H76</f>
        <v>19754.5</v>
      </c>
      <c r="I77" s="9"/>
      <c r="J77" s="20">
        <f>J71+J72+J73+J75+J74+J76</f>
        <v>12916.5</v>
      </c>
      <c r="K77" s="22">
        <f>K71+K72+K73+K75+K74+K76</f>
        <v>16095.5</v>
      </c>
      <c r="L77" s="20">
        <f>L71+L72+L73+L75+L74+L76</f>
        <v>16719.5</v>
      </c>
      <c r="M77" s="9"/>
      <c r="N77" s="20">
        <f>N71+N72+N73+N75+N74</f>
        <v>6168.25</v>
      </c>
      <c r="O77" s="22">
        <f>O71+O72+O73+O75+O74</f>
        <v>6168.25</v>
      </c>
      <c r="P77" s="21">
        <f>P71+P72+P73+P75+P74</f>
        <v>6168.25</v>
      </c>
    </row>
    <row r="78" spans="1:16" ht="15.75" thickBot="1" x14ac:dyDescent="0.3">
      <c r="A78" s="15" t="str">
        <f>A49</f>
        <v>Non-Res Fee</v>
      </c>
      <c r="B78" s="35">
        <v>10128</v>
      </c>
      <c r="C78" s="2">
        <f>B78</f>
        <v>10128</v>
      </c>
      <c r="D78" s="8">
        <f>B78</f>
        <v>10128</v>
      </c>
      <c r="E78" s="10">
        <f t="shared" ref="E78:M78" si="28">E36/2</f>
        <v>0</v>
      </c>
      <c r="F78" s="40">
        <v>7409</v>
      </c>
      <c r="G78" s="38">
        <f>F78</f>
        <v>7409</v>
      </c>
      <c r="H78" s="40">
        <f>F78</f>
        <v>7409</v>
      </c>
      <c r="I78" s="41">
        <f t="shared" si="28"/>
        <v>0</v>
      </c>
      <c r="J78" s="40">
        <v>4715</v>
      </c>
      <c r="K78" s="38">
        <f>J78</f>
        <v>4715</v>
      </c>
      <c r="L78" s="42">
        <f>J78</f>
        <v>4715</v>
      </c>
      <c r="M78" s="41">
        <f t="shared" si="28"/>
        <v>0</v>
      </c>
      <c r="N78" s="40">
        <v>2693</v>
      </c>
      <c r="O78" s="2">
        <f>N78</f>
        <v>2693</v>
      </c>
      <c r="P78" s="13">
        <f>N78</f>
        <v>2693</v>
      </c>
    </row>
    <row r="79" spans="1:16" ht="15.75" thickTop="1" x14ac:dyDescent="0.25">
      <c r="A79" s="15" t="str">
        <f>A50</f>
        <v>Non-Res Total</v>
      </c>
      <c r="B79" s="23">
        <f>B77+B78</f>
        <v>28103.5</v>
      </c>
      <c r="C79" s="23">
        <f t="shared" ref="C79:D79" si="29">C77+C78</f>
        <v>31282.5</v>
      </c>
      <c r="D79" s="21">
        <f t="shared" si="29"/>
        <v>31906.5</v>
      </c>
      <c r="E79" s="9"/>
      <c r="F79" s="21">
        <f>F77+F78</f>
        <v>23360.5</v>
      </c>
      <c r="G79" s="23">
        <f t="shared" ref="G79:H79" si="30">G77+G78</f>
        <v>26539.5</v>
      </c>
      <c r="H79" s="21">
        <f t="shared" si="30"/>
        <v>27163.5</v>
      </c>
      <c r="I79" s="9"/>
      <c r="J79" s="21">
        <f>J77+J78</f>
        <v>17631.5</v>
      </c>
      <c r="K79" s="23">
        <f>K77+K78</f>
        <v>20810.5</v>
      </c>
      <c r="L79" s="20">
        <f t="shared" ref="L79" si="31">L77+L78</f>
        <v>21434.5</v>
      </c>
      <c r="M79" s="9"/>
      <c r="N79" s="21">
        <f>N77+N78</f>
        <v>8861.25</v>
      </c>
      <c r="O79" s="23">
        <f t="shared" ref="O79:P79" si="32">O77+O78</f>
        <v>8861.25</v>
      </c>
      <c r="P79" s="21">
        <f t="shared" si="32"/>
        <v>8861.25</v>
      </c>
    </row>
    <row r="80" spans="1:16" x14ac:dyDescent="0.25">
      <c r="B80" s="10"/>
      <c r="C80" s="10"/>
      <c r="D80" s="10"/>
      <c r="E80" s="9"/>
      <c r="F80" s="10"/>
      <c r="G80" s="10"/>
      <c r="H80" s="10"/>
      <c r="I80" s="9"/>
      <c r="J80" s="10"/>
      <c r="K80" s="10"/>
      <c r="L80" s="10"/>
      <c r="M80" s="9"/>
      <c r="N80" s="10"/>
      <c r="O80" s="10"/>
      <c r="P80" s="10"/>
    </row>
    <row r="81" spans="1:10" x14ac:dyDescent="0.25">
      <c r="A81" s="14" t="s">
        <v>18</v>
      </c>
      <c r="B81" s="61" t="s">
        <v>10</v>
      </c>
      <c r="C81" s="61"/>
      <c r="D81" s="61"/>
    </row>
    <row r="82" spans="1:10" x14ac:dyDescent="0.25">
      <c r="A82" s="25"/>
      <c r="B82" s="16" t="str">
        <f>B70</f>
        <v>W/Parent</v>
      </c>
      <c r="C82" s="16" t="str">
        <f t="shared" ref="C82:D82" si="33">C70</f>
        <v>On Campus</v>
      </c>
      <c r="D82" s="16" t="str">
        <f t="shared" si="33"/>
        <v>Off Campus</v>
      </c>
    </row>
    <row r="83" spans="1:10" x14ac:dyDescent="0.25">
      <c r="A83" s="25" t="str">
        <f>A71</f>
        <v>Tuition &amp; Fees</v>
      </c>
      <c r="B83" s="3">
        <v>32380</v>
      </c>
      <c r="C83" s="3">
        <f>B83</f>
        <v>32380</v>
      </c>
      <c r="D83" s="5">
        <f>B83</f>
        <v>32380</v>
      </c>
    </row>
    <row r="84" spans="1:10" x14ac:dyDescent="0.25">
      <c r="A84" s="25" t="str">
        <f>A72</f>
        <v>Housing and meals</v>
      </c>
      <c r="B84" s="4">
        <f>B30*1.34</f>
        <v>5622.64</v>
      </c>
      <c r="C84" s="4">
        <f>C4*1.34</f>
        <v>14142.36</v>
      </c>
      <c r="D84" s="6">
        <f>D30*1.34</f>
        <v>15814.68</v>
      </c>
      <c r="J84" s="15" t="s">
        <v>19</v>
      </c>
    </row>
    <row r="85" spans="1:10" x14ac:dyDescent="0.25">
      <c r="A85" s="25" t="str">
        <f>A73</f>
        <v>Books and supplies</v>
      </c>
      <c r="B85" s="4">
        <v>1734</v>
      </c>
      <c r="C85" s="4">
        <v>1734</v>
      </c>
      <c r="D85" s="6">
        <v>1734</v>
      </c>
    </row>
    <row r="86" spans="1:10" x14ac:dyDescent="0.25">
      <c r="A86" s="25" t="str">
        <f>A74</f>
        <v>Personal</v>
      </c>
      <c r="B86" s="4">
        <v>3334</v>
      </c>
      <c r="C86" s="4">
        <v>3334</v>
      </c>
      <c r="D86" s="6">
        <v>3334</v>
      </c>
    </row>
    <row r="87" spans="1:10" x14ac:dyDescent="0.25">
      <c r="A87" s="25" t="str">
        <f t="shared" ref="A87" si="34">A75</f>
        <v>Travel</v>
      </c>
      <c r="B87" s="4">
        <f>B33*1.34</f>
        <v>4775.76</v>
      </c>
      <c r="C87" s="4">
        <f>C33*1.34</f>
        <v>4775.76</v>
      </c>
      <c r="D87" s="6">
        <f>D33*1.34</f>
        <v>4775.76</v>
      </c>
    </row>
    <row r="88" spans="1:10" ht="15.75" thickBot="1" x14ac:dyDescent="0.3">
      <c r="A88" s="15" t="s">
        <v>75</v>
      </c>
      <c r="B88" s="1">
        <v>52</v>
      </c>
      <c r="C88" s="1">
        <v>52</v>
      </c>
      <c r="D88" s="7">
        <v>52</v>
      </c>
    </row>
    <row r="89" spans="1:10" ht="15.75" thickTop="1" x14ac:dyDescent="0.25">
      <c r="A89" s="15" t="str">
        <f>A58</f>
        <v>Personal</v>
      </c>
      <c r="B89" s="23">
        <f>SUM(B83:B88)</f>
        <v>47898.400000000001</v>
      </c>
      <c r="C89" s="23">
        <f>SUM(C83:C88)</f>
        <v>56418.12</v>
      </c>
      <c r="D89" s="21">
        <f>SUM(D83:D88)</f>
        <v>58090.44</v>
      </c>
    </row>
    <row r="90" spans="1:10" ht="15.75" thickBot="1" x14ac:dyDescent="0.3">
      <c r="A90" s="15" t="str">
        <f>A78</f>
        <v>Non-Res Fee</v>
      </c>
      <c r="B90" s="2">
        <f>B36</f>
        <v>20256</v>
      </c>
      <c r="C90" s="2">
        <f>C36</f>
        <v>20256</v>
      </c>
      <c r="D90" s="8">
        <f>D36</f>
        <v>20256</v>
      </c>
    </row>
    <row r="91" spans="1:10" ht="15.75" thickTop="1" x14ac:dyDescent="0.25">
      <c r="A91" s="15" t="str">
        <f>A61</f>
        <v>Resident Total</v>
      </c>
      <c r="B91" s="23">
        <f>B89+B90</f>
        <v>68154.399999999994</v>
      </c>
      <c r="C91" s="23">
        <f t="shared" ref="C91:D91" si="35">C89+C90</f>
        <v>76674.12</v>
      </c>
      <c r="D91" s="21">
        <f t="shared" si="35"/>
        <v>78346.44</v>
      </c>
    </row>
    <row r="95" spans="1:10" x14ac:dyDescent="0.25">
      <c r="B95" s="28"/>
    </row>
  </sheetData>
  <mergeCells count="25">
    <mergeCell ref="B1:D1"/>
    <mergeCell ref="B27:D27"/>
    <mergeCell ref="B14:D14"/>
    <mergeCell ref="F1:H1"/>
    <mergeCell ref="F14:H14"/>
    <mergeCell ref="F27:H27"/>
    <mergeCell ref="J1:L1"/>
    <mergeCell ref="N1:P1"/>
    <mergeCell ref="J14:L14"/>
    <mergeCell ref="N14:P14"/>
    <mergeCell ref="J27:L27"/>
    <mergeCell ref="N27:P27"/>
    <mergeCell ref="B40:D40"/>
    <mergeCell ref="F40:H40"/>
    <mergeCell ref="J40:L40"/>
    <mergeCell ref="N40:P40"/>
    <mergeCell ref="B53:D53"/>
    <mergeCell ref="F53:H53"/>
    <mergeCell ref="J53:L53"/>
    <mergeCell ref="N53:P53"/>
    <mergeCell ref="B69:D69"/>
    <mergeCell ref="F69:H69"/>
    <mergeCell ref="J69:L69"/>
    <mergeCell ref="N69:P69"/>
    <mergeCell ref="B81:D81"/>
  </mergeCells>
  <pageMargins left="0.25" right="0.25" top="0.5" bottom="0.5" header="0.25" footer="0.25"/>
  <pageSetup scale="69" fitToHeight="0" orientation="landscape" r:id="rId1"/>
  <headerFooter differentOddEven="1">
    <oddHeader>&amp;C&amp;"-,Bold"&amp;16ULM Cost of Attendance 2024-2025&amp;R05/18/2022</oddHeader>
    <oddFooter xml:space="preserve">&amp;C
</oddFooter>
    <evenHeader xml:space="preserve">&amp;C&amp;16ULM Cost of Attendance 2024-2025 One Semester
</evenHeader>
    <evenFooter>&amp;L
&amp;C&amp;D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L23"/>
  <sheetViews>
    <sheetView workbookViewId="0">
      <selection activeCell="D12" sqref="D12"/>
    </sheetView>
  </sheetViews>
  <sheetFormatPr defaultRowHeight="15" x14ac:dyDescent="0.25"/>
  <cols>
    <col min="1" max="1" width="21.7109375" customWidth="1"/>
  </cols>
  <sheetData>
    <row r="3" spans="1:12" x14ac:dyDescent="0.25">
      <c r="A3" s="15"/>
      <c r="B3" s="24"/>
      <c r="C3" s="24"/>
      <c r="D3" s="11"/>
      <c r="E3" s="24"/>
      <c r="F3" s="24"/>
      <c r="G3" s="11"/>
      <c r="H3" s="24"/>
      <c r="I3" s="24"/>
      <c r="J3" s="11"/>
      <c r="K3" s="24"/>
      <c r="L3" s="24"/>
    </row>
    <row r="4" spans="1:12" x14ac:dyDescent="0.25">
      <c r="A4" s="14" t="s">
        <v>70</v>
      </c>
      <c r="B4" s="64" t="s">
        <v>38</v>
      </c>
      <c r="C4" s="62"/>
      <c r="D4" s="43"/>
      <c r="E4" s="62" t="s">
        <v>41</v>
      </c>
      <c r="F4" s="62"/>
      <c r="G4" s="43"/>
      <c r="H4" s="62" t="s">
        <v>39</v>
      </c>
      <c r="I4" s="62"/>
      <c r="J4" s="43"/>
      <c r="K4" s="62" t="s">
        <v>40</v>
      </c>
      <c r="L4" s="62"/>
    </row>
    <row r="5" spans="1:12" x14ac:dyDescent="0.25">
      <c r="A5" s="15"/>
      <c r="B5" s="16" t="s">
        <v>13</v>
      </c>
      <c r="C5" s="16" t="s">
        <v>15</v>
      </c>
      <c r="D5" s="12"/>
      <c r="E5" s="16" t="s">
        <v>13</v>
      </c>
      <c r="F5" s="16" t="s">
        <v>15</v>
      </c>
      <c r="G5" s="12"/>
      <c r="H5" s="16" t="s">
        <v>13</v>
      </c>
      <c r="I5" s="16" t="s">
        <v>15</v>
      </c>
      <c r="J5" s="12"/>
      <c r="K5" s="16" t="s">
        <v>13</v>
      </c>
      <c r="L5" s="16" t="s">
        <v>15</v>
      </c>
    </row>
    <row r="6" spans="1:12" x14ac:dyDescent="0.25">
      <c r="A6" s="15" t="s">
        <v>1</v>
      </c>
      <c r="B6" s="5">
        <f>B17*2</f>
        <v>4390</v>
      </c>
      <c r="C6" s="5">
        <f>B6</f>
        <v>4390</v>
      </c>
      <c r="D6" s="9"/>
      <c r="E6" s="6">
        <f>E17*2</f>
        <v>3658</v>
      </c>
      <c r="F6" s="6">
        <f>E6</f>
        <v>3658</v>
      </c>
      <c r="G6" s="9"/>
      <c r="H6" s="6">
        <f>H17*2</f>
        <v>2196</v>
      </c>
      <c r="I6" s="6">
        <f>H6</f>
        <v>2196</v>
      </c>
      <c r="J6" s="9"/>
      <c r="K6" s="6">
        <v>1464</v>
      </c>
      <c r="L6" s="5">
        <f>K6</f>
        <v>1464</v>
      </c>
    </row>
    <row r="7" spans="1:12" x14ac:dyDescent="0.25">
      <c r="A7" s="15" t="s">
        <v>58</v>
      </c>
      <c r="B7" s="6">
        <v>4196</v>
      </c>
      <c r="C7" s="6">
        <v>11802</v>
      </c>
      <c r="D7" s="9"/>
      <c r="E7" s="6">
        <f t="shared" ref="E7:F11" si="0">B7</f>
        <v>4196</v>
      </c>
      <c r="F7" s="6">
        <f t="shared" si="0"/>
        <v>11802</v>
      </c>
      <c r="G7" s="9"/>
      <c r="H7" s="6">
        <f t="shared" ref="H7:I11" si="1">B7</f>
        <v>4196</v>
      </c>
      <c r="I7" s="6">
        <f t="shared" si="1"/>
        <v>11802</v>
      </c>
      <c r="J7" s="9"/>
      <c r="K7" s="6">
        <f>B7*0</f>
        <v>0</v>
      </c>
      <c r="L7" s="6">
        <f>C7*0</f>
        <v>0</v>
      </c>
    </row>
    <row r="8" spans="1:12" x14ac:dyDescent="0.25">
      <c r="A8" s="15" t="s">
        <v>59</v>
      </c>
      <c r="B8" s="6">
        <v>1353</v>
      </c>
      <c r="C8" s="6">
        <v>1353</v>
      </c>
      <c r="D8" s="9"/>
      <c r="E8" s="6">
        <f t="shared" si="0"/>
        <v>1353</v>
      </c>
      <c r="F8" s="6">
        <f t="shared" si="0"/>
        <v>1353</v>
      </c>
      <c r="G8" s="9"/>
      <c r="H8" s="6">
        <f t="shared" si="1"/>
        <v>1353</v>
      </c>
      <c r="I8" s="6">
        <f t="shared" si="1"/>
        <v>1353</v>
      </c>
      <c r="J8" s="9"/>
      <c r="K8" s="6">
        <f>B8*0.5</f>
        <v>676.5</v>
      </c>
      <c r="L8" s="6">
        <f>C8*0.5</f>
        <v>676.5</v>
      </c>
    </row>
    <row r="9" spans="1:12" x14ac:dyDescent="0.25">
      <c r="A9" s="15" t="s">
        <v>3</v>
      </c>
      <c r="B9" s="6">
        <v>2603</v>
      </c>
      <c r="C9" s="6">
        <v>2603</v>
      </c>
      <c r="D9" s="9"/>
      <c r="E9" s="6">
        <f t="shared" si="0"/>
        <v>2603</v>
      </c>
      <c r="F9" s="6">
        <f t="shared" si="0"/>
        <v>2603</v>
      </c>
      <c r="G9" s="9"/>
      <c r="H9" s="6">
        <f t="shared" si="1"/>
        <v>2603</v>
      </c>
      <c r="I9" s="6">
        <f t="shared" si="1"/>
        <v>2603</v>
      </c>
      <c r="J9" s="9"/>
      <c r="K9" s="6">
        <f>B9*0</f>
        <v>0</v>
      </c>
      <c r="L9" s="6">
        <f>C9*0</f>
        <v>0</v>
      </c>
    </row>
    <row r="10" spans="1:12" x14ac:dyDescent="0.25">
      <c r="A10" s="15" t="s">
        <v>2</v>
      </c>
      <c r="B10" s="6">
        <v>3564</v>
      </c>
      <c r="C10" s="6">
        <v>3564</v>
      </c>
      <c r="D10" s="9"/>
      <c r="E10" s="6">
        <f t="shared" si="0"/>
        <v>3564</v>
      </c>
      <c r="F10" s="6">
        <f t="shared" si="0"/>
        <v>3564</v>
      </c>
      <c r="G10" s="9"/>
      <c r="H10" s="6">
        <f t="shared" si="1"/>
        <v>3564</v>
      </c>
      <c r="I10" s="6">
        <f t="shared" si="1"/>
        <v>3564</v>
      </c>
      <c r="J10" s="9"/>
      <c r="K10" s="6">
        <f>B10</f>
        <v>3564</v>
      </c>
      <c r="L10" s="6">
        <f>C10</f>
        <v>3564</v>
      </c>
    </row>
    <row r="11" spans="1:12" ht="15.75" thickBot="1" x14ac:dyDescent="0.3">
      <c r="A11" s="15" t="s">
        <v>75</v>
      </c>
      <c r="B11" s="7">
        <v>52</v>
      </c>
      <c r="C11" s="7">
        <v>52</v>
      </c>
      <c r="D11" s="11"/>
      <c r="E11" s="8">
        <f t="shared" si="0"/>
        <v>52</v>
      </c>
      <c r="F11" s="8">
        <f t="shared" si="0"/>
        <v>52</v>
      </c>
      <c r="G11" s="9"/>
      <c r="H11" s="8">
        <f t="shared" si="1"/>
        <v>52</v>
      </c>
      <c r="I11" s="8">
        <f t="shared" si="1"/>
        <v>52</v>
      </c>
      <c r="J11" s="9"/>
      <c r="K11" s="8"/>
      <c r="L11" s="8"/>
    </row>
    <row r="12" spans="1:12" ht="15.75" thickTop="1" x14ac:dyDescent="0.25">
      <c r="A12" s="15" t="s">
        <v>4</v>
      </c>
      <c r="B12" s="17">
        <f>B6+B7+B8+B10+B9</f>
        <v>16106</v>
      </c>
      <c r="C12" s="17">
        <f>C6+C7+C8+C10+C9</f>
        <v>23712</v>
      </c>
      <c r="D12" s="11"/>
      <c r="E12" s="20">
        <f>E6+E7+E8+E9+E10</f>
        <v>15374</v>
      </c>
      <c r="F12" s="20">
        <f>F6+F7+F8+F9+F10</f>
        <v>22980</v>
      </c>
      <c r="G12" s="9"/>
      <c r="H12" s="20">
        <f>H6+H7+H8+H10+H9</f>
        <v>13912</v>
      </c>
      <c r="I12" s="20">
        <f>I6+I7+I8+I10+I9</f>
        <v>21518</v>
      </c>
      <c r="J12" s="9"/>
      <c r="K12" s="20">
        <f>K6+K7+K8+K10+K9</f>
        <v>5704.5</v>
      </c>
      <c r="L12" s="20">
        <f>L6+L7+L8+L10+L9</f>
        <v>5704.5</v>
      </c>
    </row>
    <row r="13" spans="1:12" x14ac:dyDescent="0.25">
      <c r="A13" s="15"/>
      <c r="B13" s="24"/>
      <c r="C13" s="24"/>
      <c r="D13" s="24"/>
      <c r="E13" s="11"/>
      <c r="F13" s="24"/>
      <c r="G13" s="24"/>
      <c r="H13" s="24"/>
      <c r="I13" s="11"/>
      <c r="J13" s="24"/>
      <c r="K13" s="24"/>
      <c r="L13" s="24"/>
    </row>
    <row r="14" spans="1:12" x14ac:dyDescent="0.25">
      <c r="A14" s="15"/>
      <c r="B14" s="24"/>
      <c r="C14" s="24"/>
      <c r="D14" s="24"/>
      <c r="E14" s="11"/>
      <c r="F14" s="24"/>
      <c r="G14" s="24"/>
      <c r="H14" s="24"/>
      <c r="I14" s="11"/>
      <c r="J14" s="24"/>
      <c r="K14" s="24"/>
      <c r="L14" s="24"/>
    </row>
    <row r="15" spans="1:12" x14ac:dyDescent="0.25">
      <c r="A15" s="14" t="s">
        <v>71</v>
      </c>
      <c r="B15" s="64" t="s">
        <v>38</v>
      </c>
      <c r="C15" s="62"/>
      <c r="D15" s="43"/>
      <c r="E15" s="62" t="s">
        <v>41</v>
      </c>
      <c r="F15" s="62"/>
      <c r="G15" s="43"/>
      <c r="H15" s="62" t="s">
        <v>39</v>
      </c>
      <c r="I15" s="62"/>
      <c r="J15" s="43"/>
      <c r="K15" s="62" t="s">
        <v>40</v>
      </c>
      <c r="L15" s="62"/>
    </row>
    <row r="16" spans="1:12" x14ac:dyDescent="0.25">
      <c r="A16" s="15"/>
      <c r="B16" s="16" t="s">
        <v>13</v>
      </c>
      <c r="C16" s="16" t="s">
        <v>15</v>
      </c>
      <c r="D16" s="12"/>
      <c r="E16" s="16" t="s">
        <v>13</v>
      </c>
      <c r="F16" s="16" t="s">
        <v>15</v>
      </c>
      <c r="G16" s="12"/>
      <c r="H16" s="16" t="s">
        <v>13</v>
      </c>
      <c r="I16" s="16" t="s">
        <v>15</v>
      </c>
      <c r="J16" s="12"/>
      <c r="K16" s="16" t="s">
        <v>13</v>
      </c>
      <c r="L16" s="16" t="s">
        <v>15</v>
      </c>
    </row>
    <row r="17" spans="1:12" x14ac:dyDescent="0.25">
      <c r="A17" s="15" t="s">
        <v>1</v>
      </c>
      <c r="B17" s="5">
        <v>2195</v>
      </c>
      <c r="C17" s="5">
        <f>B17</f>
        <v>2195</v>
      </c>
      <c r="D17" s="9"/>
      <c r="E17" s="6">
        <v>1829</v>
      </c>
      <c r="F17" s="5">
        <f>E17</f>
        <v>1829</v>
      </c>
      <c r="G17" s="9"/>
      <c r="H17" s="6">
        <v>1098</v>
      </c>
      <c r="I17" s="6">
        <f>H17</f>
        <v>1098</v>
      </c>
      <c r="J17" s="9"/>
      <c r="K17" s="6">
        <v>732</v>
      </c>
      <c r="L17" s="5">
        <f>K17</f>
        <v>732</v>
      </c>
    </row>
    <row r="18" spans="1:12" x14ac:dyDescent="0.25">
      <c r="A18" s="15" t="s">
        <v>58</v>
      </c>
      <c r="B18" s="6">
        <f>B7/2</f>
        <v>2098</v>
      </c>
      <c r="C18" s="6">
        <f>C7/2</f>
        <v>5901</v>
      </c>
      <c r="D18" s="9"/>
      <c r="E18" s="6">
        <f t="shared" ref="E18:F21" si="2">B18</f>
        <v>2098</v>
      </c>
      <c r="F18" s="6">
        <f t="shared" si="2"/>
        <v>5901</v>
      </c>
      <c r="G18" s="9"/>
      <c r="H18" s="6">
        <f t="shared" ref="H18:I21" si="3">B18</f>
        <v>2098</v>
      </c>
      <c r="I18" s="6">
        <f t="shared" si="3"/>
        <v>5901</v>
      </c>
      <c r="J18" s="9"/>
      <c r="K18" s="6">
        <f>B18*0</f>
        <v>0</v>
      </c>
      <c r="L18" s="6">
        <f>C18*0</f>
        <v>0</v>
      </c>
    </row>
    <row r="19" spans="1:12" x14ac:dyDescent="0.25">
      <c r="A19" s="15" t="s">
        <v>59</v>
      </c>
      <c r="B19" s="6">
        <f>B8/2</f>
        <v>676.5</v>
      </c>
      <c r="C19" s="6">
        <f>B19</f>
        <v>676.5</v>
      </c>
      <c r="D19" s="9"/>
      <c r="E19" s="6">
        <f t="shared" si="2"/>
        <v>676.5</v>
      </c>
      <c r="F19" s="6">
        <f t="shared" si="2"/>
        <v>676.5</v>
      </c>
      <c r="G19" s="9"/>
      <c r="H19" s="6">
        <f t="shared" si="3"/>
        <v>676.5</v>
      </c>
      <c r="I19" s="6">
        <f t="shared" si="3"/>
        <v>676.5</v>
      </c>
      <c r="J19" s="9"/>
      <c r="K19" s="6">
        <f>B19*0.5</f>
        <v>338.25</v>
      </c>
      <c r="L19" s="6">
        <f>C19*0.5</f>
        <v>338.25</v>
      </c>
    </row>
    <row r="20" spans="1:12" x14ac:dyDescent="0.25">
      <c r="A20" s="15" t="s">
        <v>3</v>
      </c>
      <c r="B20" s="6">
        <f>B9/2</f>
        <v>1301.5</v>
      </c>
      <c r="C20" s="6">
        <f>C9/2</f>
        <v>1301.5</v>
      </c>
      <c r="D20" s="9"/>
      <c r="E20" s="6">
        <f t="shared" si="2"/>
        <v>1301.5</v>
      </c>
      <c r="F20" s="6">
        <f t="shared" si="2"/>
        <v>1301.5</v>
      </c>
      <c r="G20" s="9"/>
      <c r="H20" s="6">
        <f t="shared" si="3"/>
        <v>1301.5</v>
      </c>
      <c r="I20" s="6">
        <f t="shared" si="3"/>
        <v>1301.5</v>
      </c>
      <c r="J20" s="9"/>
      <c r="K20" s="6">
        <f>B20*0</f>
        <v>0</v>
      </c>
      <c r="L20" s="6">
        <f>C20*0</f>
        <v>0</v>
      </c>
    </row>
    <row r="21" spans="1:12" x14ac:dyDescent="0.25">
      <c r="A21" s="15" t="s">
        <v>2</v>
      </c>
      <c r="B21" s="6">
        <v>1712</v>
      </c>
      <c r="C21" s="6">
        <f>C10/2</f>
        <v>1782</v>
      </c>
      <c r="D21" s="9"/>
      <c r="E21" s="6">
        <f t="shared" si="2"/>
        <v>1712</v>
      </c>
      <c r="F21" s="6">
        <f t="shared" si="2"/>
        <v>1782</v>
      </c>
      <c r="G21" s="9"/>
      <c r="H21" s="6">
        <f t="shared" si="3"/>
        <v>1712</v>
      </c>
      <c r="I21" s="6">
        <f t="shared" si="3"/>
        <v>1782</v>
      </c>
      <c r="J21" s="9"/>
      <c r="K21" s="6">
        <f>B21</f>
        <v>1712</v>
      </c>
      <c r="L21" s="6">
        <f>C21</f>
        <v>1782</v>
      </c>
    </row>
    <row r="22" spans="1:12" ht="15.75" thickBot="1" x14ac:dyDescent="0.3">
      <c r="A22" s="15" t="s">
        <v>75</v>
      </c>
      <c r="B22" s="1">
        <v>26</v>
      </c>
      <c r="C22" s="7">
        <v>26</v>
      </c>
      <c r="D22" s="27"/>
      <c r="E22" s="7">
        <v>26</v>
      </c>
      <c r="F22" s="7">
        <v>26</v>
      </c>
      <c r="G22" s="27"/>
      <c r="H22" s="7">
        <v>26</v>
      </c>
      <c r="I22" s="7">
        <v>26</v>
      </c>
      <c r="J22" s="27"/>
      <c r="K22" s="7"/>
      <c r="L22" s="7"/>
    </row>
    <row r="23" spans="1:12" ht="15.75" thickTop="1" x14ac:dyDescent="0.25">
      <c r="A23" s="15" t="s">
        <v>4</v>
      </c>
      <c r="B23" s="21">
        <f>SUM(B17:B22)</f>
        <v>8009</v>
      </c>
      <c r="C23" s="21">
        <f>SUM(C17:C22)</f>
        <v>11882</v>
      </c>
      <c r="D23" s="11"/>
      <c r="E23" s="21">
        <f>SUM(E17:E22)</f>
        <v>7643</v>
      </c>
      <c r="F23" s="21">
        <f>SUM(F17:F22)</f>
        <v>11516</v>
      </c>
      <c r="G23" s="9"/>
      <c r="H23" s="21">
        <f>SUM(H17:H22)</f>
        <v>6912</v>
      </c>
      <c r="I23" s="21">
        <f>SUM(I17:I22)</f>
        <v>10785</v>
      </c>
      <c r="J23" s="9"/>
      <c r="K23" s="21">
        <f>SUM(K17:K22)</f>
        <v>2782.25</v>
      </c>
      <c r="L23" s="21">
        <f>SUM(L17:L22)</f>
        <v>2852.25</v>
      </c>
    </row>
  </sheetData>
  <mergeCells count="8">
    <mergeCell ref="B4:C4"/>
    <mergeCell ref="E4:F4"/>
    <mergeCell ref="H4:I4"/>
    <mergeCell ref="K4:L4"/>
    <mergeCell ref="B15:C15"/>
    <mergeCell ref="E15:F15"/>
    <mergeCell ref="H15:I15"/>
    <mergeCell ref="K15:L1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"/>
  <sheetViews>
    <sheetView tabSelected="1" workbookViewId="0">
      <selection activeCell="F31" sqref="F31"/>
    </sheetView>
  </sheetViews>
  <sheetFormatPr defaultRowHeight="15" x14ac:dyDescent="0.25"/>
  <cols>
    <col min="1" max="1" width="21.28515625" customWidth="1"/>
  </cols>
  <sheetData>
    <row r="1" spans="1:16" ht="46.5" x14ac:dyDescent="0.7">
      <c r="F1" s="56" t="s">
        <v>88</v>
      </c>
      <c r="G1" s="56"/>
    </row>
    <row r="2" spans="1:16" x14ac:dyDescent="0.25">
      <c r="A2" s="14" t="s">
        <v>43</v>
      </c>
      <c r="B2" s="61" t="s">
        <v>0</v>
      </c>
      <c r="C2" s="61"/>
      <c r="D2" s="61"/>
      <c r="E2" s="11"/>
      <c r="F2" s="61" t="s">
        <v>12</v>
      </c>
      <c r="G2" s="61"/>
      <c r="H2" s="61"/>
      <c r="I2" s="11"/>
      <c r="J2" s="61" t="s">
        <v>17</v>
      </c>
      <c r="K2" s="61"/>
      <c r="L2" s="61"/>
      <c r="M2" s="11"/>
      <c r="N2" s="61" t="s">
        <v>20</v>
      </c>
      <c r="O2" s="61"/>
      <c r="P2" s="61"/>
    </row>
    <row r="3" spans="1:16" x14ac:dyDescent="0.25">
      <c r="A3" s="15"/>
      <c r="B3" s="16" t="s">
        <v>13</v>
      </c>
      <c r="C3" s="16" t="s">
        <v>14</v>
      </c>
      <c r="D3" s="16" t="s">
        <v>15</v>
      </c>
      <c r="E3" s="12"/>
      <c r="F3" s="16" t="s">
        <v>13</v>
      </c>
      <c r="G3" s="16" t="s">
        <v>14</v>
      </c>
      <c r="H3" s="16" t="s">
        <v>15</v>
      </c>
      <c r="I3" s="12"/>
      <c r="J3" s="16" t="s">
        <v>13</v>
      </c>
      <c r="K3" s="16" t="s">
        <v>14</v>
      </c>
      <c r="L3" s="16" t="s">
        <v>15</v>
      </c>
      <c r="M3" s="12"/>
      <c r="N3" s="16" t="s">
        <v>13</v>
      </c>
      <c r="O3" s="16" t="s">
        <v>14</v>
      </c>
      <c r="P3" s="16" t="s">
        <v>15</v>
      </c>
    </row>
    <row r="4" spans="1:16" x14ac:dyDescent="0.25">
      <c r="A4" s="15" t="s">
        <v>1</v>
      </c>
      <c r="B4" s="48">
        <v>4263</v>
      </c>
      <c r="C4" s="48">
        <v>4263</v>
      </c>
      <c r="D4" s="31">
        <f>B4</f>
        <v>4263</v>
      </c>
      <c r="E4" s="32"/>
      <c r="F4" s="48">
        <v>3681</v>
      </c>
      <c r="G4" s="30">
        <f>F4</f>
        <v>3681</v>
      </c>
      <c r="H4" s="31">
        <f>F4</f>
        <v>3681</v>
      </c>
      <c r="I4" s="32"/>
      <c r="J4" s="48">
        <v>2803</v>
      </c>
      <c r="K4" s="30">
        <f>J4</f>
        <v>2803</v>
      </c>
      <c r="L4" s="31">
        <f>J4</f>
        <v>2803</v>
      </c>
      <c r="M4" s="32"/>
      <c r="N4" s="48">
        <v>2212</v>
      </c>
      <c r="O4" s="30">
        <f>N4</f>
        <v>2212</v>
      </c>
      <c r="P4" s="31">
        <f>N4</f>
        <v>2212</v>
      </c>
    </row>
    <row r="5" spans="1:16" x14ac:dyDescent="0.25">
      <c r="A5" s="15" t="s">
        <v>58</v>
      </c>
      <c r="B5" s="4">
        <v>1344</v>
      </c>
      <c r="C5" s="49">
        <v>3394</v>
      </c>
      <c r="D5" s="6">
        <v>3779</v>
      </c>
      <c r="E5" s="9"/>
      <c r="F5" s="6">
        <f t="shared" ref="F5:H8" si="0">B5</f>
        <v>1344</v>
      </c>
      <c r="G5" s="4">
        <f t="shared" si="0"/>
        <v>3394</v>
      </c>
      <c r="H5" s="6">
        <f t="shared" si="0"/>
        <v>3779</v>
      </c>
      <c r="I5" s="9"/>
      <c r="J5" s="6">
        <f t="shared" ref="J5:L8" si="1">B5</f>
        <v>1344</v>
      </c>
      <c r="K5" s="4">
        <f t="shared" si="1"/>
        <v>3394</v>
      </c>
      <c r="L5" s="6">
        <f t="shared" si="1"/>
        <v>3779</v>
      </c>
      <c r="M5" s="9"/>
      <c r="N5" s="6">
        <f>B5*0</f>
        <v>0</v>
      </c>
      <c r="O5" s="6">
        <f t="shared" ref="O5:P5" si="2">C5*0</f>
        <v>0</v>
      </c>
      <c r="P5" s="6">
        <f t="shared" si="2"/>
        <v>0</v>
      </c>
    </row>
    <row r="6" spans="1:16" x14ac:dyDescent="0.25">
      <c r="A6" s="15" t="s">
        <v>59</v>
      </c>
      <c r="B6" s="4">
        <v>650</v>
      </c>
      <c r="C6" s="4">
        <f>B6</f>
        <v>650</v>
      </c>
      <c r="D6" s="6">
        <f>B6</f>
        <v>650</v>
      </c>
      <c r="E6" s="9"/>
      <c r="F6" s="6">
        <f t="shared" si="0"/>
        <v>650</v>
      </c>
      <c r="G6" s="6">
        <f t="shared" si="0"/>
        <v>650</v>
      </c>
      <c r="H6" s="6">
        <f t="shared" si="0"/>
        <v>650</v>
      </c>
      <c r="I6" s="9"/>
      <c r="J6" s="6">
        <f t="shared" si="1"/>
        <v>650</v>
      </c>
      <c r="K6" s="6">
        <f t="shared" si="1"/>
        <v>650</v>
      </c>
      <c r="L6" s="6">
        <f t="shared" si="1"/>
        <v>650</v>
      </c>
      <c r="M6" s="9"/>
      <c r="N6" s="6">
        <f>B6</f>
        <v>650</v>
      </c>
      <c r="O6" s="6">
        <f>C6</f>
        <v>650</v>
      </c>
      <c r="P6" s="6">
        <f>D6</f>
        <v>650</v>
      </c>
    </row>
    <row r="7" spans="1:16" x14ac:dyDescent="0.25">
      <c r="A7" s="15" t="s">
        <v>3</v>
      </c>
      <c r="B7" s="4">
        <v>833</v>
      </c>
      <c r="C7" s="4">
        <f>B7</f>
        <v>833</v>
      </c>
      <c r="D7" s="6">
        <f>B7</f>
        <v>833</v>
      </c>
      <c r="E7" s="9"/>
      <c r="F7" s="6">
        <f t="shared" si="0"/>
        <v>833</v>
      </c>
      <c r="G7" s="6">
        <f t="shared" si="0"/>
        <v>833</v>
      </c>
      <c r="H7" s="6">
        <f t="shared" si="0"/>
        <v>833</v>
      </c>
      <c r="I7" s="9"/>
      <c r="J7" s="6">
        <f t="shared" si="1"/>
        <v>833</v>
      </c>
      <c r="K7" s="6">
        <f t="shared" si="1"/>
        <v>833</v>
      </c>
      <c r="L7" s="6">
        <f t="shared" si="1"/>
        <v>833</v>
      </c>
      <c r="M7" s="9"/>
      <c r="N7" s="6">
        <f>B7*0</f>
        <v>0</v>
      </c>
      <c r="O7" s="6">
        <f t="shared" ref="O7:P7" si="3">C7*0</f>
        <v>0</v>
      </c>
      <c r="P7" s="6">
        <f t="shared" si="3"/>
        <v>0</v>
      </c>
    </row>
    <row r="8" spans="1:16" x14ac:dyDescent="0.25">
      <c r="A8" s="15" t="s">
        <v>2</v>
      </c>
      <c r="B8" s="4">
        <v>1142</v>
      </c>
      <c r="C8" s="4">
        <v>1142</v>
      </c>
      <c r="D8" s="6">
        <v>1142</v>
      </c>
      <c r="E8" s="9"/>
      <c r="F8" s="6">
        <f t="shared" si="0"/>
        <v>1142</v>
      </c>
      <c r="G8" s="6">
        <f t="shared" si="0"/>
        <v>1142</v>
      </c>
      <c r="H8" s="6">
        <f t="shared" si="0"/>
        <v>1142</v>
      </c>
      <c r="I8" s="9"/>
      <c r="J8" s="6">
        <f t="shared" si="1"/>
        <v>1142</v>
      </c>
      <c r="K8" s="6">
        <f t="shared" si="1"/>
        <v>1142</v>
      </c>
      <c r="L8" s="6">
        <f t="shared" si="1"/>
        <v>1142</v>
      </c>
      <c r="M8" s="9"/>
      <c r="N8" s="6">
        <f>B8</f>
        <v>1142</v>
      </c>
      <c r="O8" s="6">
        <f>C8</f>
        <v>1142</v>
      </c>
      <c r="P8" s="6">
        <f>D8</f>
        <v>1142</v>
      </c>
    </row>
    <row r="9" spans="1:16" ht="15.75" thickBot="1" x14ac:dyDescent="0.3">
      <c r="A9" s="15" t="s">
        <v>75</v>
      </c>
      <c r="B9" s="1">
        <v>26</v>
      </c>
      <c r="C9" s="1">
        <v>26</v>
      </c>
      <c r="D9" s="7">
        <v>26</v>
      </c>
      <c r="E9" s="11"/>
      <c r="F9" s="7">
        <v>26</v>
      </c>
      <c r="G9" s="1">
        <v>26</v>
      </c>
      <c r="H9" s="7">
        <v>26</v>
      </c>
      <c r="I9" s="11"/>
      <c r="J9" s="7">
        <v>26</v>
      </c>
      <c r="K9" s="1">
        <v>26</v>
      </c>
      <c r="L9" s="7">
        <v>26</v>
      </c>
      <c r="M9" s="11"/>
      <c r="N9" s="7"/>
      <c r="O9" s="1"/>
      <c r="P9" s="7"/>
    </row>
    <row r="10" spans="1:16" ht="15.75" thickTop="1" x14ac:dyDescent="0.25">
      <c r="A10" s="15" t="s">
        <v>4</v>
      </c>
      <c r="B10" s="22">
        <f>B4+B5+B6+B8+B7+B9</f>
        <v>8258</v>
      </c>
      <c r="C10" s="22">
        <f>C4+C5+C6+C8+C7+C9</f>
        <v>10308</v>
      </c>
      <c r="D10" s="20">
        <f>D4+D5+D6+D8+D7+D9</f>
        <v>10693</v>
      </c>
      <c r="E10" s="11"/>
      <c r="F10" s="20">
        <f>F4+F5+F6+F8+F7+F9</f>
        <v>7676</v>
      </c>
      <c r="G10" s="22">
        <f>G4+G5+G6+G8+G7+G9</f>
        <v>9726</v>
      </c>
      <c r="H10" s="20">
        <f>H4+H5+H6+H8+H7+H9</f>
        <v>10111</v>
      </c>
      <c r="I10" s="9"/>
      <c r="J10" s="20">
        <f>J4+J5+J6+J8+J7+J9</f>
        <v>6798</v>
      </c>
      <c r="K10" s="22">
        <f>K4+K5+K6+K8+K7+K9</f>
        <v>8848</v>
      </c>
      <c r="L10" s="20">
        <f>L4+L5+L6+L8+L7+L9</f>
        <v>9233</v>
      </c>
      <c r="M10" s="9"/>
      <c r="N10" s="20">
        <f>N4+N5+N6+N8+N7</f>
        <v>4004</v>
      </c>
      <c r="O10" s="22">
        <f>O4+O5+O6+O8+O7</f>
        <v>4004</v>
      </c>
      <c r="P10" s="20">
        <f>P4+P5+P6+P8+P7</f>
        <v>4004</v>
      </c>
    </row>
    <row r="11" spans="1:16" ht="15.75" thickBot="1" x14ac:dyDescent="0.3">
      <c r="A11" s="15" t="s">
        <v>5</v>
      </c>
      <c r="B11" s="50">
        <v>6050</v>
      </c>
      <c r="C11" s="2">
        <f>B11</f>
        <v>6050</v>
      </c>
      <c r="D11" s="8">
        <f>B11</f>
        <v>6050</v>
      </c>
      <c r="E11" s="9"/>
      <c r="F11" s="51">
        <v>5047</v>
      </c>
      <c r="G11" s="2">
        <f>F11</f>
        <v>5047</v>
      </c>
      <c r="H11" s="8">
        <f>F11</f>
        <v>5047</v>
      </c>
      <c r="I11" s="9"/>
      <c r="J11" s="51">
        <v>3532</v>
      </c>
      <c r="K11" s="2">
        <f>J11</f>
        <v>3532</v>
      </c>
      <c r="L11" s="8">
        <f>J11</f>
        <v>3532</v>
      </c>
      <c r="M11" s="9"/>
      <c r="N11" s="39">
        <v>0</v>
      </c>
      <c r="O11" s="2">
        <f>N11</f>
        <v>0</v>
      </c>
      <c r="P11" s="8">
        <f>N11</f>
        <v>0</v>
      </c>
    </row>
    <row r="12" spans="1:16" ht="15.75" thickTop="1" x14ac:dyDescent="0.25">
      <c r="A12" s="15" t="s">
        <v>6</v>
      </c>
      <c r="B12" s="23">
        <f>B10+B11</f>
        <v>14308</v>
      </c>
      <c r="C12" s="23">
        <f>C10+C11</f>
        <v>16358</v>
      </c>
      <c r="D12" s="21">
        <f>D10+D11</f>
        <v>16743</v>
      </c>
      <c r="E12" s="11"/>
      <c r="F12" s="21">
        <f>F10+F11</f>
        <v>12723</v>
      </c>
      <c r="G12" s="23">
        <f>G10+G11</f>
        <v>14773</v>
      </c>
      <c r="H12" s="21">
        <f>H10+H11</f>
        <v>15158</v>
      </c>
      <c r="I12" s="9"/>
      <c r="J12" s="21">
        <f>J10+J11</f>
        <v>10330</v>
      </c>
      <c r="K12" s="23">
        <f>K10+K11</f>
        <v>12380</v>
      </c>
      <c r="L12" s="21">
        <f>L10+L11</f>
        <v>12765</v>
      </c>
      <c r="M12" s="9"/>
      <c r="N12" s="21">
        <f>N10+N11</f>
        <v>4004</v>
      </c>
      <c r="O12" s="23">
        <f>O10+O11</f>
        <v>4004</v>
      </c>
      <c r="P12" s="21">
        <f>P10+P11</f>
        <v>4004</v>
      </c>
    </row>
    <row r="13" spans="1:16" x14ac:dyDescent="0.25">
      <c r="A13" s="15"/>
      <c r="B13" s="24"/>
      <c r="C13" s="24"/>
      <c r="D13" s="24"/>
      <c r="E13" s="11"/>
      <c r="F13" s="24"/>
      <c r="G13" s="24"/>
      <c r="H13" s="24"/>
      <c r="I13" s="11"/>
      <c r="J13" s="24"/>
      <c r="K13" s="24"/>
      <c r="L13" s="24"/>
      <c r="M13" s="11"/>
      <c r="N13" s="24"/>
      <c r="O13" s="24"/>
      <c r="P13" s="24"/>
    </row>
    <row r="14" spans="1:16" x14ac:dyDescent="0.25">
      <c r="A14" s="15"/>
      <c r="B14" s="24"/>
      <c r="C14" s="24"/>
      <c r="D14" s="24"/>
      <c r="E14" s="11"/>
      <c r="F14" s="24"/>
      <c r="G14" s="24"/>
      <c r="H14" s="24"/>
      <c r="I14" s="11"/>
      <c r="J14" s="24"/>
      <c r="K14" s="24"/>
      <c r="L14" s="24"/>
      <c r="M14" s="11"/>
      <c r="N14" s="24"/>
      <c r="O14" s="24"/>
      <c r="P14" s="24"/>
    </row>
    <row r="15" spans="1:16" x14ac:dyDescent="0.25">
      <c r="A15" s="14" t="s">
        <v>44</v>
      </c>
      <c r="B15" s="61" t="s">
        <v>11</v>
      </c>
      <c r="C15" s="61"/>
      <c r="D15" s="61"/>
      <c r="E15" s="11"/>
      <c r="F15" s="62" t="s">
        <v>16</v>
      </c>
      <c r="G15" s="62"/>
      <c r="H15" s="62"/>
      <c r="I15" s="11"/>
      <c r="J15" s="62" t="s">
        <v>22</v>
      </c>
      <c r="K15" s="62"/>
      <c r="L15" s="62"/>
      <c r="M15" s="11"/>
      <c r="N15" s="62" t="s">
        <v>21</v>
      </c>
      <c r="O15" s="62"/>
      <c r="P15" s="62"/>
    </row>
    <row r="16" spans="1:16" x14ac:dyDescent="0.25">
      <c r="A16" s="15"/>
      <c r="B16" s="16" t="str">
        <f>B3</f>
        <v>W/Parent</v>
      </c>
      <c r="C16" s="16" t="str">
        <f>C3</f>
        <v>On Campus</v>
      </c>
      <c r="D16" s="16" t="str">
        <f>D3</f>
        <v>Off Campus</v>
      </c>
      <c r="E16" s="12"/>
      <c r="F16" s="16" t="str">
        <f>F3</f>
        <v>W/Parent</v>
      </c>
      <c r="G16" s="16" t="str">
        <f>G3</f>
        <v>On Campus</v>
      </c>
      <c r="H16" s="16" t="str">
        <f>H3</f>
        <v>Off Campus</v>
      </c>
      <c r="I16" s="12"/>
      <c r="J16" s="16" t="str">
        <f>J3</f>
        <v>W/Parent</v>
      </c>
      <c r="K16" s="16" t="str">
        <f>K3</f>
        <v>On Campus</v>
      </c>
      <c r="L16" s="16" t="str">
        <f>L3</f>
        <v>Off Campus</v>
      </c>
      <c r="M16" s="12"/>
      <c r="N16" s="16" t="str">
        <f>N3</f>
        <v>W/Parent</v>
      </c>
      <c r="O16" s="16" t="str">
        <f>O3</f>
        <v>On Campus</v>
      </c>
      <c r="P16" s="16" t="str">
        <f>P3</f>
        <v>Off Campus</v>
      </c>
    </row>
    <row r="17" spans="1:16" x14ac:dyDescent="0.25">
      <c r="A17" s="15" t="str">
        <f>A4</f>
        <v>Tuition &amp; Fees</v>
      </c>
      <c r="B17" s="52">
        <v>4398</v>
      </c>
      <c r="C17" s="5">
        <f>B17</f>
        <v>4398</v>
      </c>
      <c r="D17" s="5">
        <f>B17</f>
        <v>4398</v>
      </c>
      <c r="E17" s="9"/>
      <c r="F17" s="53">
        <v>3985</v>
      </c>
      <c r="G17" s="4">
        <f>F17</f>
        <v>3985</v>
      </c>
      <c r="H17" s="5">
        <f>F17</f>
        <v>3985</v>
      </c>
      <c r="I17" s="9"/>
      <c r="J17" s="53">
        <v>3181</v>
      </c>
      <c r="K17" s="4">
        <f>J17</f>
        <v>3181</v>
      </c>
      <c r="L17" s="6">
        <f>J17</f>
        <v>3181</v>
      </c>
      <c r="M17" s="9"/>
      <c r="N17" s="53">
        <v>2353</v>
      </c>
      <c r="O17" s="4">
        <f>N17</f>
        <v>2353</v>
      </c>
      <c r="P17" s="5">
        <f>N17</f>
        <v>2353</v>
      </c>
    </row>
    <row r="18" spans="1:16" x14ac:dyDescent="0.25">
      <c r="A18" s="15" t="str">
        <f>A5</f>
        <v>Housing and meals</v>
      </c>
      <c r="B18" s="36">
        <v>1344</v>
      </c>
      <c r="C18" s="6">
        <v>3394</v>
      </c>
      <c r="D18" s="6">
        <v>3779</v>
      </c>
      <c r="E18" s="9"/>
      <c r="F18" s="6">
        <f t="shared" ref="F18:H22" si="4">B18</f>
        <v>1344</v>
      </c>
      <c r="G18" s="4">
        <f t="shared" si="4"/>
        <v>3394</v>
      </c>
      <c r="H18" s="6">
        <f t="shared" si="4"/>
        <v>3779</v>
      </c>
      <c r="I18" s="9"/>
      <c r="J18" s="6">
        <f t="shared" ref="J18:L22" si="5">B18</f>
        <v>1344</v>
      </c>
      <c r="K18" s="4">
        <f t="shared" si="5"/>
        <v>3394</v>
      </c>
      <c r="L18" s="6">
        <f t="shared" si="5"/>
        <v>3779</v>
      </c>
      <c r="M18" s="9"/>
      <c r="N18" s="6">
        <f>B18*0</f>
        <v>0</v>
      </c>
      <c r="O18" s="6">
        <f t="shared" ref="O18:P18" si="6">C18*0</f>
        <v>0</v>
      </c>
      <c r="P18" s="6">
        <f t="shared" si="6"/>
        <v>0</v>
      </c>
    </row>
    <row r="19" spans="1:16" x14ac:dyDescent="0.25">
      <c r="A19" s="15" t="str">
        <f>A6</f>
        <v>Books and supplies</v>
      </c>
      <c r="B19" s="6">
        <v>650</v>
      </c>
      <c r="C19" s="6">
        <f>B19</f>
        <v>650</v>
      </c>
      <c r="D19" s="6">
        <f>B19</f>
        <v>650</v>
      </c>
      <c r="E19" s="9"/>
      <c r="F19" s="6">
        <f t="shared" si="4"/>
        <v>650</v>
      </c>
      <c r="G19" s="6">
        <f t="shared" si="4"/>
        <v>650</v>
      </c>
      <c r="H19" s="6">
        <f t="shared" si="4"/>
        <v>650</v>
      </c>
      <c r="I19" s="9"/>
      <c r="J19" s="6">
        <f t="shared" si="5"/>
        <v>650</v>
      </c>
      <c r="K19" s="6">
        <f t="shared" si="5"/>
        <v>650</v>
      </c>
      <c r="L19" s="6">
        <f t="shared" si="5"/>
        <v>650</v>
      </c>
      <c r="M19" s="9"/>
      <c r="N19" s="6">
        <f>B19</f>
        <v>650</v>
      </c>
      <c r="O19" s="6">
        <f>C19</f>
        <v>650</v>
      </c>
      <c r="P19" s="6">
        <f>D19</f>
        <v>650</v>
      </c>
    </row>
    <row r="20" spans="1:16" x14ac:dyDescent="0.25">
      <c r="A20" s="15" t="str">
        <f>A7</f>
        <v>Personal</v>
      </c>
      <c r="B20" s="6">
        <v>833</v>
      </c>
      <c r="C20" s="6">
        <v>833</v>
      </c>
      <c r="D20" s="6">
        <v>833</v>
      </c>
      <c r="E20" s="9"/>
      <c r="F20" s="6">
        <f t="shared" si="4"/>
        <v>833</v>
      </c>
      <c r="G20" s="6">
        <f t="shared" si="4"/>
        <v>833</v>
      </c>
      <c r="H20" s="6">
        <f t="shared" si="4"/>
        <v>833</v>
      </c>
      <c r="I20" s="9"/>
      <c r="J20" s="6">
        <f t="shared" si="5"/>
        <v>833</v>
      </c>
      <c r="K20" s="6">
        <f t="shared" si="5"/>
        <v>833</v>
      </c>
      <c r="L20" s="6">
        <f t="shared" si="5"/>
        <v>833</v>
      </c>
      <c r="M20" s="9"/>
      <c r="N20" s="6">
        <f>B20*0</f>
        <v>0</v>
      </c>
      <c r="O20" s="6">
        <f>C20*0</f>
        <v>0</v>
      </c>
      <c r="P20" s="6">
        <f t="shared" ref="P20" si="7">D20*0</f>
        <v>0</v>
      </c>
    </row>
    <row r="21" spans="1:16" x14ac:dyDescent="0.25">
      <c r="A21" s="15" t="str">
        <f>A8</f>
        <v>Travel</v>
      </c>
      <c r="B21" s="6">
        <v>1142</v>
      </c>
      <c r="C21" s="6">
        <v>1142</v>
      </c>
      <c r="D21" s="6">
        <v>1142</v>
      </c>
      <c r="E21" s="9"/>
      <c r="F21" s="6">
        <f t="shared" si="4"/>
        <v>1142</v>
      </c>
      <c r="G21" s="6">
        <f t="shared" si="4"/>
        <v>1142</v>
      </c>
      <c r="H21" s="6">
        <f t="shared" si="4"/>
        <v>1142</v>
      </c>
      <c r="I21" s="9"/>
      <c r="J21" s="6">
        <f t="shared" si="5"/>
        <v>1142</v>
      </c>
      <c r="K21" s="6">
        <f t="shared" si="5"/>
        <v>1142</v>
      </c>
      <c r="L21" s="6">
        <f t="shared" si="5"/>
        <v>1142</v>
      </c>
      <c r="M21" s="9"/>
      <c r="N21" s="6">
        <f>B21</f>
        <v>1142</v>
      </c>
      <c r="O21" s="6">
        <f>C21</f>
        <v>1142</v>
      </c>
      <c r="P21" s="6">
        <f>D21</f>
        <v>1142</v>
      </c>
    </row>
    <row r="22" spans="1:16" ht="15.75" thickBot="1" x14ac:dyDescent="0.3">
      <c r="A22" s="15" t="s">
        <v>75</v>
      </c>
      <c r="B22" s="1">
        <v>26</v>
      </c>
      <c r="C22" s="1">
        <v>26</v>
      </c>
      <c r="D22" s="7">
        <v>26</v>
      </c>
      <c r="E22" s="27"/>
      <c r="F22" s="7">
        <f t="shared" si="4"/>
        <v>26</v>
      </c>
      <c r="G22" s="1">
        <f t="shared" si="4"/>
        <v>26</v>
      </c>
      <c r="H22" s="7">
        <f t="shared" si="4"/>
        <v>26</v>
      </c>
      <c r="I22" s="27"/>
      <c r="J22" s="7">
        <f t="shared" si="5"/>
        <v>26</v>
      </c>
      <c r="K22" s="1">
        <f t="shared" si="5"/>
        <v>26</v>
      </c>
      <c r="L22" s="7">
        <f t="shared" si="5"/>
        <v>26</v>
      </c>
      <c r="M22" s="27"/>
      <c r="N22" s="7"/>
      <c r="O22" s="1"/>
      <c r="P22" s="7"/>
    </row>
    <row r="23" spans="1:16" ht="15.75" thickTop="1" x14ac:dyDescent="0.25">
      <c r="A23" s="15"/>
      <c r="B23" s="21">
        <f>B17+B18+B19+B21+B20+B22</f>
        <v>8393</v>
      </c>
      <c r="C23" s="21">
        <f>C17+C18+C19+C21+C20+C22</f>
        <v>10443</v>
      </c>
      <c r="D23" s="21">
        <f>D17+D18+D19+D21+D20+D22</f>
        <v>10828</v>
      </c>
      <c r="E23" s="11"/>
      <c r="F23" s="21">
        <f>F17+F18+F19+F21+F20+F22</f>
        <v>7980</v>
      </c>
      <c r="G23" s="23">
        <f>G17+G18+G19+G21+G20+G22</f>
        <v>10030</v>
      </c>
      <c r="H23" s="21">
        <f>H17+H18+H19+H21+H20+H22</f>
        <v>10415</v>
      </c>
      <c r="I23" s="9"/>
      <c r="J23" s="21">
        <f>J17+J18+J19+J21+J20+J22</f>
        <v>7176</v>
      </c>
      <c r="K23" s="23">
        <f>K17+K18+K19+K21+K20+K22</f>
        <v>9226</v>
      </c>
      <c r="L23" s="21">
        <f>L17+L18+L19+L21+L20+L22</f>
        <v>9611</v>
      </c>
      <c r="M23" s="9"/>
      <c r="N23" s="21">
        <f>N17+N18+N19+N21+N20</f>
        <v>4145</v>
      </c>
      <c r="O23" s="23">
        <f>O17+O18+O19+O21+O20</f>
        <v>4145</v>
      </c>
      <c r="P23" s="21">
        <f>P17+P18+P19+P21+P20</f>
        <v>4145</v>
      </c>
    </row>
    <row r="24" spans="1:16" ht="15.75" thickBot="1" x14ac:dyDescent="0.3">
      <c r="A24" s="15" t="str">
        <f>A11</f>
        <v>Non-Res Fee</v>
      </c>
      <c r="B24" s="51">
        <v>6050</v>
      </c>
      <c r="C24" s="8">
        <f>B24</f>
        <v>6050</v>
      </c>
      <c r="D24" s="8">
        <f>B24</f>
        <v>6050</v>
      </c>
      <c r="E24" s="9"/>
      <c r="F24" s="51">
        <v>5389</v>
      </c>
      <c r="G24" s="2">
        <f>F24</f>
        <v>5389</v>
      </c>
      <c r="H24" s="8">
        <f>F24</f>
        <v>5389</v>
      </c>
      <c r="I24" s="9"/>
      <c r="J24" s="51">
        <v>4042</v>
      </c>
      <c r="K24" s="2">
        <f>J24</f>
        <v>4042</v>
      </c>
      <c r="L24" s="8">
        <f>J24</f>
        <v>4042</v>
      </c>
      <c r="M24" s="9"/>
      <c r="N24" s="51">
        <v>2693</v>
      </c>
      <c r="O24" s="2">
        <f>N24</f>
        <v>2693</v>
      </c>
      <c r="P24" s="13">
        <f>N24</f>
        <v>2693</v>
      </c>
    </row>
    <row r="25" spans="1:16" ht="15.75" thickTop="1" x14ac:dyDescent="0.25">
      <c r="A25" s="15" t="str">
        <f>A12</f>
        <v>Non-Res Total</v>
      </c>
      <c r="B25" s="21">
        <f>B23+B24</f>
        <v>14443</v>
      </c>
      <c r="C25" s="19">
        <f>C23+C24</f>
        <v>16493</v>
      </c>
      <c r="D25" s="19">
        <f>D23+D24</f>
        <v>16878</v>
      </c>
      <c r="E25" s="11"/>
      <c r="F25" s="21">
        <f>F23+F24</f>
        <v>13369</v>
      </c>
      <c r="G25" s="23">
        <f>G23+G24</f>
        <v>15419</v>
      </c>
      <c r="H25" s="21">
        <f>H23+H24</f>
        <v>15804</v>
      </c>
      <c r="I25" s="9"/>
      <c r="J25" s="20">
        <f>J23+J24</f>
        <v>11218</v>
      </c>
      <c r="K25" s="22">
        <f>K23+K24</f>
        <v>13268</v>
      </c>
      <c r="L25" s="20">
        <f>L23+L24</f>
        <v>13653</v>
      </c>
      <c r="M25" s="9"/>
      <c r="N25" s="20">
        <f>N23+N24</f>
        <v>6838</v>
      </c>
      <c r="O25" s="22">
        <f>O23+O24</f>
        <v>6838</v>
      </c>
      <c r="P25" s="20">
        <f>P23+P24</f>
        <v>6838</v>
      </c>
    </row>
    <row r="26" spans="1:16" x14ac:dyDescent="0.25">
      <c r="A26" s="15"/>
      <c r="B26" s="24"/>
      <c r="C26" s="24"/>
      <c r="D26" s="24"/>
      <c r="E26" s="11"/>
      <c r="F26" s="24"/>
      <c r="G26" s="24"/>
      <c r="H26" s="24"/>
      <c r="I26" s="11"/>
      <c r="J26" s="24"/>
      <c r="K26" s="24"/>
      <c r="L26" s="24"/>
      <c r="M26" s="11"/>
      <c r="N26" s="24"/>
      <c r="O26" s="24"/>
      <c r="P26" s="24"/>
    </row>
    <row r="27" spans="1:16" x14ac:dyDescent="0.25">
      <c r="A27" s="15" t="s">
        <v>19</v>
      </c>
      <c r="B27" s="15"/>
      <c r="C27" s="24"/>
      <c r="D27" s="24"/>
      <c r="E27" s="11"/>
      <c r="F27" s="24"/>
      <c r="G27" s="24"/>
      <c r="H27" s="24"/>
      <c r="I27" s="11"/>
      <c r="J27" s="24"/>
      <c r="K27" s="24"/>
      <c r="L27" s="24"/>
      <c r="M27" s="11"/>
      <c r="N27" s="24"/>
      <c r="O27" s="24"/>
      <c r="P27" s="24"/>
    </row>
    <row r="28" spans="1:16" x14ac:dyDescent="0.25">
      <c r="A28" s="14" t="s">
        <v>45</v>
      </c>
      <c r="B28" s="61" t="s">
        <v>10</v>
      </c>
      <c r="C28" s="61"/>
      <c r="D28" s="61"/>
      <c r="E28" s="11"/>
      <c r="F28" s="62" t="s">
        <v>12</v>
      </c>
      <c r="G28" s="62"/>
      <c r="H28" s="63"/>
      <c r="I28" s="11"/>
      <c r="J28" s="62" t="s">
        <v>53</v>
      </c>
      <c r="K28" s="62"/>
      <c r="L28" s="62"/>
      <c r="M28" s="11"/>
      <c r="N28" s="62" t="s">
        <v>21</v>
      </c>
      <c r="O28" s="62"/>
      <c r="P28" s="62"/>
    </row>
    <row r="29" spans="1:16" x14ac:dyDescent="0.25">
      <c r="A29" s="15"/>
      <c r="B29" s="16" t="str">
        <f>B3</f>
        <v>W/Parent</v>
      </c>
      <c r="C29" s="16" t="str">
        <f>C3</f>
        <v>On Campus</v>
      </c>
      <c r="D29" s="16" t="str">
        <f>D3</f>
        <v>Off Campus</v>
      </c>
      <c r="E29" s="12"/>
      <c r="F29" s="16" t="str">
        <f>F3</f>
        <v>W/Parent</v>
      </c>
      <c r="G29" s="26" t="str">
        <f>G3</f>
        <v>On Campus</v>
      </c>
      <c r="H29" s="16" t="str">
        <f>H3</f>
        <v>Off Campus</v>
      </c>
      <c r="I29" s="12"/>
      <c r="J29" s="16" t="str">
        <f>J3</f>
        <v>W/Parent</v>
      </c>
      <c r="K29" s="16" t="str">
        <f>K3</f>
        <v>On Campus</v>
      </c>
      <c r="L29" s="16" t="str">
        <f>L3</f>
        <v>Off Campus</v>
      </c>
      <c r="M29" s="12"/>
      <c r="N29" s="16" t="str">
        <f>N3</f>
        <v>W/Parent</v>
      </c>
      <c r="O29" s="16" t="str">
        <f>O3</f>
        <v>On Campus</v>
      </c>
      <c r="P29" s="16" t="str">
        <f>P3</f>
        <v>Off Campus</v>
      </c>
    </row>
    <row r="30" spans="1:16" x14ac:dyDescent="0.25">
      <c r="A30" s="25" t="str">
        <f>A4</f>
        <v>Tuition &amp; Fees</v>
      </c>
      <c r="B30" s="48">
        <v>11810</v>
      </c>
      <c r="C30" s="3">
        <v>11810</v>
      </c>
      <c r="D30" s="5">
        <v>11810</v>
      </c>
      <c r="E30" s="9"/>
      <c r="F30" s="36">
        <v>9870</v>
      </c>
      <c r="G30" s="37">
        <v>9870</v>
      </c>
      <c r="H30" s="31">
        <v>9870</v>
      </c>
      <c r="I30" s="32"/>
      <c r="J30" s="36">
        <v>6554</v>
      </c>
      <c r="K30" s="37">
        <v>6554</v>
      </c>
      <c r="L30" s="31">
        <v>6554</v>
      </c>
      <c r="M30" s="32"/>
      <c r="N30" s="36">
        <v>4171</v>
      </c>
      <c r="O30" s="4">
        <v>4171</v>
      </c>
      <c r="P30" s="5">
        <v>4171</v>
      </c>
    </row>
    <row r="31" spans="1:16" x14ac:dyDescent="0.25">
      <c r="A31" s="25" t="str">
        <f>A5</f>
        <v>Housing and meals</v>
      </c>
      <c r="B31" s="4">
        <v>1344</v>
      </c>
      <c r="C31" s="4">
        <v>3394</v>
      </c>
      <c r="D31" s="6">
        <v>3779</v>
      </c>
      <c r="E31" s="9"/>
      <c r="F31" s="4">
        <f>B31</f>
        <v>1344</v>
      </c>
      <c r="G31" s="4">
        <f>C31</f>
        <v>3394</v>
      </c>
      <c r="H31" s="6">
        <f>D31</f>
        <v>3779</v>
      </c>
      <c r="I31" s="9"/>
      <c r="J31" s="4">
        <f>B31</f>
        <v>1344</v>
      </c>
      <c r="K31" s="4">
        <f>C31</f>
        <v>3394</v>
      </c>
      <c r="L31" s="6">
        <f>D31</f>
        <v>3779</v>
      </c>
      <c r="M31" s="9"/>
      <c r="N31" s="6">
        <f>B31*0</f>
        <v>0</v>
      </c>
      <c r="O31" s="6">
        <f t="shared" ref="O31:P31" si="8">C31*0</f>
        <v>0</v>
      </c>
      <c r="P31" s="6">
        <f t="shared" si="8"/>
        <v>0</v>
      </c>
    </row>
    <row r="32" spans="1:16" x14ac:dyDescent="0.25">
      <c r="A32" s="15" t="str">
        <f>A6</f>
        <v>Books and supplies</v>
      </c>
      <c r="B32" s="4">
        <v>650</v>
      </c>
      <c r="C32" s="4">
        <f>B32</f>
        <v>650</v>
      </c>
      <c r="D32" s="6">
        <f>B32</f>
        <v>650</v>
      </c>
      <c r="E32" s="9"/>
      <c r="F32" s="6">
        <f>B32</f>
        <v>650</v>
      </c>
      <c r="G32" s="4">
        <f>F32</f>
        <v>650</v>
      </c>
      <c r="H32" s="6">
        <f>F32</f>
        <v>650</v>
      </c>
      <c r="I32" s="9"/>
      <c r="J32" s="6">
        <f>B32</f>
        <v>650</v>
      </c>
      <c r="K32" s="4">
        <f>J32</f>
        <v>650</v>
      </c>
      <c r="L32" s="6">
        <f>J32</f>
        <v>650</v>
      </c>
      <c r="M32" s="9"/>
      <c r="N32" s="6">
        <f>B32</f>
        <v>650</v>
      </c>
      <c r="O32" s="4">
        <f>N32</f>
        <v>650</v>
      </c>
      <c r="P32" s="6">
        <f>N32</f>
        <v>650</v>
      </c>
    </row>
    <row r="33" spans="1:16" x14ac:dyDescent="0.25">
      <c r="A33" s="15" t="str">
        <f>A7</f>
        <v>Personal</v>
      </c>
      <c r="B33" s="4">
        <v>833</v>
      </c>
      <c r="C33" s="4">
        <f>B33</f>
        <v>833</v>
      </c>
      <c r="D33" s="6">
        <f>B33</f>
        <v>833</v>
      </c>
      <c r="E33" s="9"/>
      <c r="F33" s="6">
        <f>B33</f>
        <v>833</v>
      </c>
      <c r="G33" s="6">
        <f>C33</f>
        <v>833</v>
      </c>
      <c r="H33" s="6">
        <f>D33</f>
        <v>833</v>
      </c>
      <c r="I33" s="9"/>
      <c r="J33" s="6">
        <f>B33</f>
        <v>833</v>
      </c>
      <c r="K33" s="6">
        <f>C33</f>
        <v>833</v>
      </c>
      <c r="L33" s="6">
        <f>D33</f>
        <v>833</v>
      </c>
      <c r="M33" s="9"/>
      <c r="N33" s="6">
        <f>B33*0</f>
        <v>0</v>
      </c>
      <c r="O33" s="6">
        <f t="shared" ref="O33:P33" si="9">C33*0</f>
        <v>0</v>
      </c>
      <c r="P33" s="6">
        <f t="shared" si="9"/>
        <v>0</v>
      </c>
    </row>
    <row r="34" spans="1:16" x14ac:dyDescent="0.25">
      <c r="A34" s="15" t="str">
        <f>A8</f>
        <v>Travel</v>
      </c>
      <c r="B34" s="4">
        <v>1142</v>
      </c>
      <c r="C34" s="4">
        <v>1142</v>
      </c>
      <c r="D34" s="6">
        <v>1142</v>
      </c>
      <c r="E34" s="9"/>
      <c r="F34" s="4">
        <v>1142</v>
      </c>
      <c r="G34" s="4">
        <v>1142</v>
      </c>
      <c r="H34" s="6">
        <v>1142</v>
      </c>
      <c r="I34" s="9"/>
      <c r="J34" s="4">
        <v>1142</v>
      </c>
      <c r="K34" s="4">
        <v>1142</v>
      </c>
      <c r="L34" s="6">
        <v>1142</v>
      </c>
      <c r="M34" s="9"/>
      <c r="N34" s="4">
        <v>1142</v>
      </c>
      <c r="O34" s="4">
        <v>1142</v>
      </c>
      <c r="P34" s="6">
        <v>1142</v>
      </c>
    </row>
    <row r="35" spans="1:16" ht="15.75" thickBot="1" x14ac:dyDescent="0.3">
      <c r="A35" s="15" t="s">
        <v>75</v>
      </c>
      <c r="B35" s="1">
        <v>26</v>
      </c>
      <c r="C35" s="1">
        <v>26</v>
      </c>
      <c r="D35" s="7">
        <v>26</v>
      </c>
      <c r="E35" s="11"/>
      <c r="F35" s="7">
        <v>26</v>
      </c>
      <c r="G35" s="1">
        <v>26</v>
      </c>
      <c r="H35" s="7">
        <v>26</v>
      </c>
      <c r="I35" s="11"/>
      <c r="J35" s="7">
        <v>26</v>
      </c>
      <c r="K35" s="1">
        <v>26</v>
      </c>
      <c r="L35" s="7">
        <v>26</v>
      </c>
      <c r="M35" s="11"/>
      <c r="N35" s="7"/>
      <c r="O35" s="1"/>
      <c r="P35" s="7"/>
    </row>
    <row r="36" spans="1:16" ht="15.75" thickTop="1" x14ac:dyDescent="0.25">
      <c r="A36" s="15" t="str">
        <f>A10</f>
        <v>Resident Total</v>
      </c>
      <c r="B36" s="22">
        <f>B30+B31+B32+B34+B33+B35</f>
        <v>15805</v>
      </c>
      <c r="C36" s="22">
        <f>C30+C31+C32+C34+C33+C35</f>
        <v>17855</v>
      </c>
      <c r="D36" s="20">
        <f>D30+D31+D32+D34+D33+D35</f>
        <v>18240</v>
      </c>
      <c r="E36" s="9"/>
      <c r="F36" s="20">
        <f>F30+F31+F32+F34+F33+F35</f>
        <v>13865</v>
      </c>
      <c r="G36" s="22">
        <f>G30+G31+G32+G34+G33+G35</f>
        <v>15915</v>
      </c>
      <c r="H36" s="20">
        <f>H30+H31+H32+H34+H33+H35</f>
        <v>16300</v>
      </c>
      <c r="I36" s="9"/>
      <c r="J36" s="20">
        <f>J30+J31+J32+J34+J33+J35</f>
        <v>10549</v>
      </c>
      <c r="K36" s="22">
        <f>K30+K31+K32+K34+K33+K35</f>
        <v>12599</v>
      </c>
      <c r="L36" s="20">
        <f>L30+L31+L32+L34+L33+L35</f>
        <v>12984</v>
      </c>
      <c r="M36" s="9"/>
      <c r="N36" s="20">
        <f>N30+N31+N32+N34+N33</f>
        <v>5963</v>
      </c>
      <c r="O36" s="22">
        <f>O30+O31+O32+O34+O33</f>
        <v>5963</v>
      </c>
      <c r="P36" s="21">
        <f>P30+P31+P32+P34+P33</f>
        <v>5963</v>
      </c>
    </row>
    <row r="37" spans="1:16" ht="15.75" thickBot="1" x14ac:dyDescent="0.3">
      <c r="A37" s="15" t="str">
        <f>A11</f>
        <v>Non-Res Fee</v>
      </c>
      <c r="B37" s="35">
        <v>10128</v>
      </c>
      <c r="C37" s="2">
        <f>B37</f>
        <v>10128</v>
      </c>
      <c r="D37" s="8">
        <f>B37</f>
        <v>10128</v>
      </c>
      <c r="E37" s="10" t="e">
        <f t="shared" ref="E37" si="10">#REF!/2</f>
        <v>#REF!</v>
      </c>
      <c r="F37" s="40">
        <v>7409</v>
      </c>
      <c r="G37" s="38">
        <f>F37</f>
        <v>7409</v>
      </c>
      <c r="H37" s="40">
        <f>F37</f>
        <v>7409</v>
      </c>
      <c r="I37" s="41" t="e">
        <f t="shared" ref="I37" si="11">#REF!/2</f>
        <v>#REF!</v>
      </c>
      <c r="J37" s="40">
        <v>4715</v>
      </c>
      <c r="K37" s="38">
        <f>J37</f>
        <v>4715</v>
      </c>
      <c r="L37" s="42">
        <f>J37</f>
        <v>4715</v>
      </c>
      <c r="M37" s="41" t="e">
        <f t="shared" ref="M37" si="12">#REF!/2</f>
        <v>#REF!</v>
      </c>
      <c r="N37" s="40">
        <v>2693</v>
      </c>
      <c r="O37" s="2">
        <f>N37</f>
        <v>2693</v>
      </c>
      <c r="P37" s="13">
        <f>N37</f>
        <v>2693</v>
      </c>
    </row>
    <row r="38" spans="1:16" ht="15.75" thickTop="1" x14ac:dyDescent="0.25">
      <c r="A38" s="15" t="str">
        <f>A12</f>
        <v>Non-Res Total</v>
      </c>
      <c r="B38" s="23">
        <f>B36+B37</f>
        <v>25933</v>
      </c>
      <c r="C38" s="23">
        <f t="shared" ref="C38:D38" si="13">C36+C37</f>
        <v>27983</v>
      </c>
      <c r="D38" s="21">
        <f t="shared" si="13"/>
        <v>28368</v>
      </c>
      <c r="E38" s="9"/>
      <c r="F38" s="21">
        <f>F36+F37</f>
        <v>21274</v>
      </c>
      <c r="G38" s="23">
        <f t="shared" ref="G38:H38" si="14">G36+G37</f>
        <v>23324</v>
      </c>
      <c r="H38" s="21">
        <f t="shared" si="14"/>
        <v>23709</v>
      </c>
      <c r="I38" s="9"/>
      <c r="J38" s="21">
        <f>J36+J37</f>
        <v>15264</v>
      </c>
      <c r="K38" s="23">
        <f>K36+K37</f>
        <v>17314</v>
      </c>
      <c r="L38" s="20">
        <f t="shared" ref="L38" si="15">L36+L37</f>
        <v>17699</v>
      </c>
      <c r="M38" s="9"/>
      <c r="N38" s="21">
        <f>N36+N37</f>
        <v>8656</v>
      </c>
      <c r="O38" s="23">
        <f t="shared" ref="O38:P38" si="16">O36+O37</f>
        <v>8656</v>
      </c>
      <c r="P38" s="21">
        <f t="shared" si="16"/>
        <v>8656</v>
      </c>
    </row>
    <row r="39" spans="1:16" x14ac:dyDescent="0.25">
      <c r="O39" t="s">
        <v>78</v>
      </c>
    </row>
    <row r="41" spans="1:16" x14ac:dyDescent="0.25">
      <c r="A41" s="15" t="s">
        <v>19</v>
      </c>
      <c r="B41" s="15"/>
      <c r="C41" s="24"/>
      <c r="D41" s="24"/>
      <c r="E41" s="11"/>
      <c r="F41" s="24"/>
      <c r="G41" s="24"/>
      <c r="H41" s="24"/>
      <c r="I41" s="11"/>
      <c r="J41" s="24"/>
      <c r="K41" s="24"/>
      <c r="L41" s="24"/>
      <c r="M41" s="11"/>
      <c r="N41" s="24"/>
      <c r="O41" s="24"/>
      <c r="P41" s="24"/>
    </row>
    <row r="42" spans="1:16" x14ac:dyDescent="0.25">
      <c r="A42" s="14" t="s">
        <v>79</v>
      </c>
      <c r="B42" s="61" t="s">
        <v>10</v>
      </c>
      <c r="C42" s="61"/>
      <c r="D42" s="61"/>
      <c r="E42" s="11"/>
      <c r="F42" s="62" t="s">
        <v>12</v>
      </c>
      <c r="G42" s="62"/>
      <c r="H42" s="63"/>
      <c r="I42" s="11"/>
      <c r="J42" s="62" t="s">
        <v>53</v>
      </c>
      <c r="K42" s="62"/>
      <c r="L42" s="62"/>
      <c r="M42" s="11"/>
      <c r="N42" s="62" t="s">
        <v>21</v>
      </c>
      <c r="O42" s="62"/>
      <c r="P42" s="62"/>
    </row>
    <row r="43" spans="1:16" x14ac:dyDescent="0.25">
      <c r="A43" s="15"/>
      <c r="B43" s="16" t="s">
        <v>55</v>
      </c>
      <c r="C43" s="16" t="s">
        <v>80</v>
      </c>
      <c r="D43" s="16" t="s">
        <v>15</v>
      </c>
      <c r="E43" s="12"/>
      <c r="F43" s="16" t="s">
        <v>81</v>
      </c>
      <c r="G43" s="26" t="s">
        <v>14</v>
      </c>
      <c r="H43" s="16" t="s">
        <v>15</v>
      </c>
      <c r="I43" s="12"/>
      <c r="J43" s="16" t="s">
        <v>81</v>
      </c>
      <c r="K43" s="16" t="s">
        <v>82</v>
      </c>
      <c r="L43" s="16" t="s">
        <v>49</v>
      </c>
      <c r="M43" s="12"/>
      <c r="N43" s="16" t="s">
        <v>81</v>
      </c>
      <c r="O43" s="16" t="s">
        <v>82</v>
      </c>
      <c r="P43" s="16" t="s">
        <v>49</v>
      </c>
    </row>
    <row r="44" spans="1:16" x14ac:dyDescent="0.25">
      <c r="A44" s="25" t="str">
        <f>A18</f>
        <v>Housing and meals</v>
      </c>
      <c r="B44" s="48">
        <v>12082</v>
      </c>
      <c r="C44" s="3">
        <v>12082</v>
      </c>
      <c r="D44" s="5">
        <v>12082</v>
      </c>
      <c r="E44" s="9"/>
      <c r="F44" s="36">
        <v>10171</v>
      </c>
      <c r="G44" s="37">
        <v>10171</v>
      </c>
      <c r="H44" s="31">
        <v>10171</v>
      </c>
      <c r="I44" s="32"/>
      <c r="J44" s="36">
        <v>7303</v>
      </c>
      <c r="K44" s="37">
        <v>7303</v>
      </c>
      <c r="L44" s="31">
        <v>7303</v>
      </c>
      <c r="M44" s="32"/>
      <c r="N44" s="36">
        <v>4171</v>
      </c>
      <c r="O44" s="4">
        <v>4171</v>
      </c>
      <c r="P44" s="5">
        <v>4171</v>
      </c>
    </row>
    <row r="45" spans="1:16" x14ac:dyDescent="0.25">
      <c r="A45" s="25" t="str">
        <f>A19</f>
        <v>Books and supplies</v>
      </c>
      <c r="B45" s="4">
        <v>1344</v>
      </c>
      <c r="C45" s="4">
        <v>3394</v>
      </c>
      <c r="D45" s="6">
        <v>3779</v>
      </c>
      <c r="E45" s="9"/>
      <c r="F45" s="4">
        <f>B45</f>
        <v>1344</v>
      </c>
      <c r="G45" s="4">
        <f>C45</f>
        <v>3394</v>
      </c>
      <c r="H45" s="6">
        <f>D45</f>
        <v>3779</v>
      </c>
      <c r="I45" s="9"/>
      <c r="J45" s="4">
        <f>B45</f>
        <v>1344</v>
      </c>
      <c r="K45" s="4">
        <f>C45</f>
        <v>3394</v>
      </c>
      <c r="L45" s="6">
        <f>D45</f>
        <v>3779</v>
      </c>
      <c r="M45" s="9"/>
      <c r="N45" s="6">
        <f>B45*0</f>
        <v>0</v>
      </c>
      <c r="O45" s="6">
        <f t="shared" ref="O45" si="17">C45*0</f>
        <v>0</v>
      </c>
      <c r="P45" s="6">
        <f t="shared" ref="P45" si="18">D45*0</f>
        <v>0</v>
      </c>
    </row>
    <row r="46" spans="1:16" x14ac:dyDescent="0.25">
      <c r="A46" s="15" t="str">
        <f>A20</f>
        <v>Personal</v>
      </c>
      <c r="B46" s="4">
        <v>650</v>
      </c>
      <c r="C46" s="4">
        <f>B46</f>
        <v>650</v>
      </c>
      <c r="D46" s="6">
        <f>B46</f>
        <v>650</v>
      </c>
      <c r="E46" s="9"/>
      <c r="F46" s="6">
        <f>B46</f>
        <v>650</v>
      </c>
      <c r="G46" s="4">
        <f>F46</f>
        <v>650</v>
      </c>
      <c r="H46" s="6">
        <f>F46</f>
        <v>650</v>
      </c>
      <c r="I46" s="9"/>
      <c r="J46" s="6">
        <f>B46</f>
        <v>650</v>
      </c>
      <c r="K46" s="4">
        <f>J46</f>
        <v>650</v>
      </c>
      <c r="L46" s="6">
        <f>J46</f>
        <v>650</v>
      </c>
      <c r="M46" s="9"/>
      <c r="N46" s="6">
        <f>B46</f>
        <v>650</v>
      </c>
      <c r="O46" s="4">
        <f>N46</f>
        <v>650</v>
      </c>
      <c r="P46" s="6">
        <f>N46</f>
        <v>650</v>
      </c>
    </row>
    <row r="47" spans="1:16" x14ac:dyDescent="0.25">
      <c r="A47" s="15" t="str">
        <f>A21</f>
        <v>Travel</v>
      </c>
      <c r="B47" s="4">
        <v>833</v>
      </c>
      <c r="C47" s="4">
        <f>B47</f>
        <v>833</v>
      </c>
      <c r="D47" s="6">
        <f>B47</f>
        <v>833</v>
      </c>
      <c r="E47" s="9"/>
      <c r="F47" s="6">
        <f>B47</f>
        <v>833</v>
      </c>
      <c r="G47" s="6">
        <f>C47</f>
        <v>833</v>
      </c>
      <c r="H47" s="6">
        <f>D47</f>
        <v>833</v>
      </c>
      <c r="I47" s="9"/>
      <c r="J47" s="6">
        <f>B47</f>
        <v>833</v>
      </c>
      <c r="K47" s="6">
        <f>C47</f>
        <v>833</v>
      </c>
      <c r="L47" s="6">
        <f>D47</f>
        <v>833</v>
      </c>
      <c r="M47" s="9"/>
      <c r="N47" s="6">
        <f>B47*0</f>
        <v>0</v>
      </c>
      <c r="O47" s="6">
        <f t="shared" ref="O47" si="19">C47*0</f>
        <v>0</v>
      </c>
      <c r="P47" s="6">
        <f t="shared" ref="P47" si="20">D47*0</f>
        <v>0</v>
      </c>
    </row>
    <row r="48" spans="1:16" x14ac:dyDescent="0.25">
      <c r="A48" s="15" t="str">
        <f>A22</f>
        <v>Loan Fees</v>
      </c>
      <c r="B48" s="4">
        <v>1142</v>
      </c>
      <c r="C48" s="4">
        <v>1142</v>
      </c>
      <c r="D48" s="6">
        <v>1142</v>
      </c>
      <c r="E48" s="9"/>
      <c r="F48" s="4">
        <v>1142</v>
      </c>
      <c r="G48" s="4">
        <v>1142</v>
      </c>
      <c r="H48" s="6">
        <v>1142</v>
      </c>
      <c r="I48" s="9"/>
      <c r="J48" s="4">
        <v>1142</v>
      </c>
      <c r="K48" s="4">
        <v>1142</v>
      </c>
      <c r="L48" s="6">
        <v>1142</v>
      </c>
      <c r="M48" s="9"/>
      <c r="N48" s="4">
        <v>1142</v>
      </c>
      <c r="O48" s="4">
        <v>1142</v>
      </c>
      <c r="P48" s="6">
        <v>1142</v>
      </c>
    </row>
    <row r="49" spans="1:16" ht="15.75" thickBot="1" x14ac:dyDescent="0.3">
      <c r="A49" s="15" t="s">
        <v>75</v>
      </c>
      <c r="B49" s="1">
        <v>26</v>
      </c>
      <c r="C49" s="1">
        <v>26</v>
      </c>
      <c r="D49" s="7">
        <v>26</v>
      </c>
      <c r="E49" s="11"/>
      <c r="F49" s="7">
        <v>26</v>
      </c>
      <c r="G49" s="1">
        <v>26</v>
      </c>
      <c r="H49" s="7">
        <v>26</v>
      </c>
      <c r="I49" s="11"/>
      <c r="J49" s="7">
        <v>26</v>
      </c>
      <c r="K49" s="1">
        <v>26</v>
      </c>
      <c r="L49" s="7">
        <v>26</v>
      </c>
      <c r="M49" s="11"/>
      <c r="N49" s="7"/>
      <c r="O49" s="1"/>
      <c r="P49" s="7"/>
    </row>
    <row r="50" spans="1:16" ht="15.75" thickTop="1" x14ac:dyDescent="0.25">
      <c r="A50" s="15" t="str">
        <f>A24</f>
        <v>Non-Res Fee</v>
      </c>
      <c r="B50" s="22">
        <f>B44+B45+B46+B48+B47+B49</f>
        <v>16077</v>
      </c>
      <c r="C50" s="22">
        <f>C44+C45+C46+C48+C47+C49</f>
        <v>18127</v>
      </c>
      <c r="D50" s="20">
        <f>D44+D45+D46+D48+D47+D49</f>
        <v>18512</v>
      </c>
      <c r="E50" s="9"/>
      <c r="F50" s="20">
        <f>F44+F45+F46+F48+F47+F49</f>
        <v>14166</v>
      </c>
      <c r="G50" s="22">
        <f>G44+G45+G46+G48+G47+G49</f>
        <v>16216</v>
      </c>
      <c r="H50" s="20">
        <f>H44+H45+H46+H48+H47+H49</f>
        <v>16601</v>
      </c>
      <c r="I50" s="9"/>
      <c r="J50" s="20">
        <f>J44+J45+J46+J48+J47+J49</f>
        <v>11298</v>
      </c>
      <c r="K50" s="22">
        <f>K44+K45+K46+K48+K47+K49</f>
        <v>13348</v>
      </c>
      <c r="L50" s="20">
        <f>L44+L45+L46+L48+L47+L49</f>
        <v>13733</v>
      </c>
      <c r="M50" s="9"/>
      <c r="N50" s="20">
        <f>N44+N45+N46+N48+N47</f>
        <v>5963</v>
      </c>
      <c r="O50" s="22">
        <f>O44+O45+O46+O48+O47</f>
        <v>5963</v>
      </c>
      <c r="P50" s="21">
        <f>P44+P45+P46+P48+P47</f>
        <v>5963</v>
      </c>
    </row>
    <row r="51" spans="1:16" ht="15.75" thickBot="1" x14ac:dyDescent="0.3">
      <c r="A51" s="15" t="str">
        <f>A25</f>
        <v>Non-Res Total</v>
      </c>
      <c r="B51" s="35">
        <v>10128</v>
      </c>
      <c r="C51" s="2">
        <f>B51</f>
        <v>10128</v>
      </c>
      <c r="D51" s="8">
        <f>B51</f>
        <v>10128</v>
      </c>
      <c r="E51" s="10" t="e">
        <f t="shared" ref="E51" si="21">#REF!/2</f>
        <v>#REF!</v>
      </c>
      <c r="F51" s="40">
        <v>7409</v>
      </c>
      <c r="G51" s="38">
        <f>F51</f>
        <v>7409</v>
      </c>
      <c r="H51" s="40">
        <f>F51</f>
        <v>7409</v>
      </c>
      <c r="I51" s="41" t="e">
        <f t="shared" ref="I51" si="22">#REF!/2</f>
        <v>#REF!</v>
      </c>
      <c r="J51" s="40">
        <v>4715</v>
      </c>
      <c r="K51" s="38">
        <f>J51</f>
        <v>4715</v>
      </c>
      <c r="L51" s="42">
        <f>J51</f>
        <v>4715</v>
      </c>
      <c r="M51" s="41" t="e">
        <f t="shared" ref="M51" si="23">#REF!/2</f>
        <v>#REF!</v>
      </c>
      <c r="N51" s="40">
        <v>2693</v>
      </c>
      <c r="O51" s="2">
        <f>N51</f>
        <v>2693</v>
      </c>
      <c r="P51" s="13">
        <f>N51</f>
        <v>2693</v>
      </c>
    </row>
    <row r="52" spans="1:16" ht="15.75" thickTop="1" x14ac:dyDescent="0.25">
      <c r="A52" s="15">
        <f>A26</f>
        <v>0</v>
      </c>
      <c r="B52" s="23">
        <f>B50+B51</f>
        <v>26205</v>
      </c>
      <c r="C52" s="23">
        <f t="shared" ref="C52:D52" si="24">C50+C51</f>
        <v>28255</v>
      </c>
      <c r="D52" s="21">
        <f t="shared" si="24"/>
        <v>28640</v>
      </c>
      <c r="E52" s="9"/>
      <c r="F52" s="21">
        <f>F50+F51</f>
        <v>21575</v>
      </c>
      <c r="G52" s="23">
        <f t="shared" ref="G52:H52" si="25">G50+G51</f>
        <v>23625</v>
      </c>
      <c r="H52" s="21">
        <f t="shared" si="25"/>
        <v>24010</v>
      </c>
      <c r="I52" s="9"/>
      <c r="J52" s="21">
        <f>J50+J51</f>
        <v>16013</v>
      </c>
      <c r="K52" s="23">
        <f>K50+K51</f>
        <v>18063</v>
      </c>
      <c r="L52" s="20">
        <f t="shared" ref="L52" si="26">L50+L51</f>
        <v>18448</v>
      </c>
      <c r="M52" s="9"/>
      <c r="N52" s="21">
        <f>N50+N51</f>
        <v>8656</v>
      </c>
      <c r="O52" s="23">
        <f t="shared" ref="O52:P52" si="27">O50+O51</f>
        <v>8656</v>
      </c>
      <c r="P52" s="21">
        <f t="shared" si="27"/>
        <v>8656</v>
      </c>
    </row>
    <row r="53" spans="1:16" x14ac:dyDescent="0.25">
      <c r="A53" s="15"/>
      <c r="B53" s="22"/>
      <c r="C53" s="58"/>
      <c r="D53" s="10"/>
      <c r="E53" s="9"/>
      <c r="F53" s="58"/>
      <c r="G53" s="10"/>
      <c r="H53" s="58"/>
      <c r="I53" s="9"/>
      <c r="J53" s="10"/>
      <c r="K53" s="58"/>
      <c r="L53" s="58"/>
      <c r="M53" s="9"/>
      <c r="N53" s="10"/>
      <c r="O53" s="10"/>
      <c r="P53" s="10"/>
    </row>
    <row r="54" spans="1:16" x14ac:dyDescent="0.25">
      <c r="A54" s="15"/>
      <c r="B54" s="22"/>
      <c r="C54" s="58"/>
      <c r="D54" s="10"/>
      <c r="E54" s="9"/>
      <c r="F54" s="58"/>
      <c r="G54" s="10"/>
      <c r="H54" s="58"/>
      <c r="I54" s="9"/>
      <c r="J54" s="10"/>
      <c r="K54" s="58"/>
      <c r="L54" s="58"/>
      <c r="M54" s="9"/>
      <c r="N54" s="10"/>
      <c r="O54" s="10"/>
      <c r="P54" s="10"/>
    </row>
    <row r="55" spans="1:16" x14ac:dyDescent="0.25">
      <c r="A55" s="14" t="s">
        <v>46</v>
      </c>
      <c r="B55" s="64" t="s">
        <v>31</v>
      </c>
      <c r="C55" s="62"/>
      <c r="D55" s="43"/>
      <c r="E55" s="62" t="s">
        <v>30</v>
      </c>
      <c r="F55" s="62"/>
      <c r="G55" s="43"/>
      <c r="H55" s="62" t="s">
        <v>29</v>
      </c>
      <c r="I55" s="62"/>
      <c r="J55" s="43"/>
      <c r="K55" s="62" t="s">
        <v>48</v>
      </c>
      <c r="L55" s="62"/>
    </row>
    <row r="56" spans="1:16" x14ac:dyDescent="0.25">
      <c r="A56" s="15"/>
      <c r="B56" s="16" t="str">
        <f>B29</f>
        <v>W/Parent</v>
      </c>
      <c r="C56" s="16" t="s">
        <v>49</v>
      </c>
      <c r="D56" s="12"/>
      <c r="E56" s="16" t="s">
        <v>50</v>
      </c>
      <c r="F56" s="16" t="s">
        <v>49</v>
      </c>
      <c r="G56" s="12"/>
      <c r="H56" s="16" t="s">
        <v>51</v>
      </c>
      <c r="I56" s="16" t="s">
        <v>49</v>
      </c>
      <c r="J56" s="12"/>
      <c r="K56" s="16" t="s">
        <v>51</v>
      </c>
      <c r="L56" s="16" t="str">
        <f>L29</f>
        <v>Off Campus</v>
      </c>
    </row>
    <row r="57" spans="1:16" x14ac:dyDescent="0.25">
      <c r="A57" s="15" t="str">
        <f>A30</f>
        <v>Tuition &amp; Fees</v>
      </c>
      <c r="B57" s="5">
        <v>4800</v>
      </c>
      <c r="C57" s="5">
        <f>B57</f>
        <v>4800</v>
      </c>
      <c r="D57" s="9"/>
      <c r="E57" s="6">
        <v>4000</v>
      </c>
      <c r="F57" s="5">
        <f>E57</f>
        <v>4000</v>
      </c>
      <c r="G57" s="9"/>
      <c r="H57" s="6">
        <v>2800</v>
      </c>
      <c r="I57" s="6">
        <f>H57</f>
        <v>2800</v>
      </c>
      <c r="J57" s="9"/>
      <c r="K57" s="6">
        <v>2000</v>
      </c>
      <c r="L57" s="5">
        <f>K57</f>
        <v>2000</v>
      </c>
    </row>
    <row r="58" spans="1:16" x14ac:dyDescent="0.25">
      <c r="A58" s="15" t="str">
        <f>A31</f>
        <v>Housing and meals</v>
      </c>
      <c r="B58" s="6">
        <v>1344</v>
      </c>
      <c r="C58" s="6">
        <v>3779</v>
      </c>
      <c r="D58" s="9"/>
      <c r="E58" s="6">
        <f t="shared" ref="E58:F61" si="28">B58</f>
        <v>1344</v>
      </c>
      <c r="F58" s="6">
        <f t="shared" si="28"/>
        <v>3779</v>
      </c>
      <c r="G58" s="9"/>
      <c r="H58" s="6">
        <f t="shared" ref="H58:I61" si="29">B58</f>
        <v>1344</v>
      </c>
      <c r="I58" s="6">
        <f t="shared" si="29"/>
        <v>3779</v>
      </c>
      <c r="J58" s="9"/>
      <c r="K58" s="6">
        <f>B58*0</f>
        <v>0</v>
      </c>
      <c r="L58" s="6">
        <f>C58*0</f>
        <v>0</v>
      </c>
    </row>
    <row r="59" spans="1:16" x14ac:dyDescent="0.25">
      <c r="A59" s="15" t="str">
        <f>A32</f>
        <v>Books and supplies</v>
      </c>
      <c r="B59" s="6">
        <f>B6</f>
        <v>650</v>
      </c>
      <c r="C59" s="6">
        <f>B59</f>
        <v>650</v>
      </c>
      <c r="D59" s="9"/>
      <c r="E59" s="6">
        <f t="shared" si="28"/>
        <v>650</v>
      </c>
      <c r="F59" s="6">
        <f t="shared" si="28"/>
        <v>650</v>
      </c>
      <c r="G59" s="9"/>
      <c r="H59" s="6">
        <f t="shared" si="29"/>
        <v>650</v>
      </c>
      <c r="I59" s="6">
        <f t="shared" si="29"/>
        <v>650</v>
      </c>
      <c r="J59" s="9"/>
      <c r="K59" s="6">
        <f>B59</f>
        <v>650</v>
      </c>
      <c r="L59" s="6">
        <f>C59</f>
        <v>650</v>
      </c>
    </row>
    <row r="60" spans="1:16" x14ac:dyDescent="0.25">
      <c r="A60" s="15" t="str">
        <f>A33</f>
        <v>Personal</v>
      </c>
      <c r="B60" s="6">
        <f>B7</f>
        <v>833</v>
      </c>
      <c r="C60" s="6">
        <f>C7</f>
        <v>833</v>
      </c>
      <c r="D60" s="9"/>
      <c r="E60" s="6">
        <f t="shared" si="28"/>
        <v>833</v>
      </c>
      <c r="F60" s="6">
        <f t="shared" si="28"/>
        <v>833</v>
      </c>
      <c r="G60" s="9"/>
      <c r="H60" s="6">
        <f t="shared" si="29"/>
        <v>833</v>
      </c>
      <c r="I60" s="6">
        <f t="shared" si="29"/>
        <v>833</v>
      </c>
      <c r="J60" s="9"/>
      <c r="K60" s="6">
        <f>B60*0</f>
        <v>0</v>
      </c>
      <c r="L60" s="6">
        <f>C60*0</f>
        <v>0</v>
      </c>
    </row>
    <row r="61" spans="1:16" x14ac:dyDescent="0.25">
      <c r="A61" s="15" t="str">
        <f>A34</f>
        <v>Travel</v>
      </c>
      <c r="B61" s="6">
        <v>1142</v>
      </c>
      <c r="C61" s="6">
        <v>1142</v>
      </c>
      <c r="D61" s="9"/>
      <c r="E61" s="6">
        <f t="shared" si="28"/>
        <v>1142</v>
      </c>
      <c r="F61" s="6">
        <f t="shared" si="28"/>
        <v>1142</v>
      </c>
      <c r="G61" s="9"/>
      <c r="H61" s="6">
        <f t="shared" si="29"/>
        <v>1142</v>
      </c>
      <c r="I61" s="6">
        <f t="shared" si="29"/>
        <v>1142</v>
      </c>
      <c r="J61" s="9"/>
      <c r="K61" s="6">
        <f>B61</f>
        <v>1142</v>
      </c>
      <c r="L61" s="6">
        <f>C61</f>
        <v>1142</v>
      </c>
    </row>
    <row r="62" spans="1:16" ht="15.75" thickBot="1" x14ac:dyDescent="0.3">
      <c r="A62" s="15" t="s">
        <v>75</v>
      </c>
      <c r="B62" s="1">
        <v>26</v>
      </c>
      <c r="C62" s="7">
        <v>26</v>
      </c>
      <c r="D62" s="27"/>
      <c r="E62" s="7">
        <f>B62</f>
        <v>26</v>
      </c>
      <c r="F62" s="7">
        <v>26</v>
      </c>
      <c r="G62" s="27"/>
      <c r="H62" s="7">
        <f>B62</f>
        <v>26</v>
      </c>
      <c r="I62" s="7">
        <v>26</v>
      </c>
      <c r="J62" s="27"/>
      <c r="K62" s="7"/>
      <c r="L62" s="7"/>
    </row>
    <row r="63" spans="1:16" ht="15.75" thickTop="1" x14ac:dyDescent="0.25">
      <c r="A63" s="15" t="str">
        <f>A36</f>
        <v>Resident Total</v>
      </c>
      <c r="B63" s="21">
        <f>SUM(B57:B62)</f>
        <v>8795</v>
      </c>
      <c r="C63" s="21">
        <f>SUM(C57:C62)</f>
        <v>11230</v>
      </c>
      <c r="D63" s="11"/>
      <c r="E63" s="21">
        <f>SUM(E57:E62)</f>
        <v>7995</v>
      </c>
      <c r="F63" s="21">
        <f>SUM(F57:F62)</f>
        <v>10430</v>
      </c>
      <c r="G63" s="9"/>
      <c r="H63" s="21">
        <f>SUM(H57:H62)</f>
        <v>6795</v>
      </c>
      <c r="I63" s="21">
        <f>SUM(I57:I62)</f>
        <v>9230</v>
      </c>
      <c r="J63" s="9"/>
      <c r="K63" s="21">
        <f>SUM(K57:K62)</f>
        <v>3792</v>
      </c>
      <c r="L63" s="21">
        <f>SUM(L57:L62)</f>
        <v>3792</v>
      </c>
    </row>
    <row r="64" spans="1:16" ht="15.75" thickBot="1" x14ac:dyDescent="0.3">
      <c r="A64" s="15" t="str">
        <f>A37</f>
        <v>Non-Res Fee</v>
      </c>
      <c r="B64" s="8">
        <v>0</v>
      </c>
      <c r="C64" s="8">
        <v>0</v>
      </c>
      <c r="D64" s="9"/>
      <c r="E64" s="8">
        <v>0</v>
      </c>
      <c r="F64" s="8">
        <v>0</v>
      </c>
      <c r="G64" s="9"/>
      <c r="H64" s="8">
        <v>0</v>
      </c>
      <c r="I64" s="8">
        <v>0</v>
      </c>
      <c r="J64" s="9"/>
      <c r="K64" s="8">
        <v>0</v>
      </c>
      <c r="L64" s="13">
        <v>0</v>
      </c>
    </row>
    <row r="65" spans="1:12" ht="15.75" thickTop="1" x14ac:dyDescent="0.25">
      <c r="A65" s="15" t="str">
        <f>A38</f>
        <v>Non-Res Total</v>
      </c>
      <c r="B65" s="21">
        <f>B63+B64</f>
        <v>8795</v>
      </c>
      <c r="C65" s="21">
        <f>C63+C64</f>
        <v>11230</v>
      </c>
      <c r="D65" s="11"/>
      <c r="E65" s="21">
        <f>E63+E64</f>
        <v>7995</v>
      </c>
      <c r="F65" s="21">
        <f>F63+F64</f>
        <v>10430</v>
      </c>
      <c r="G65" s="9"/>
      <c r="H65" s="20">
        <f>H63+H64</f>
        <v>6795</v>
      </c>
      <c r="I65" s="20">
        <f>I63+I64</f>
        <v>9230</v>
      </c>
      <c r="J65" s="9"/>
      <c r="K65" s="20">
        <f>K63+K64</f>
        <v>3792</v>
      </c>
      <c r="L65" s="20">
        <f>L63+L64</f>
        <v>3792</v>
      </c>
    </row>
    <row r="68" spans="1:12" x14ac:dyDescent="0.25">
      <c r="A68" s="14" t="s">
        <v>47</v>
      </c>
      <c r="B68" s="64" t="s">
        <v>33</v>
      </c>
      <c r="C68" s="62"/>
      <c r="D68" s="43"/>
      <c r="E68" s="62" t="s">
        <v>34</v>
      </c>
      <c r="F68" s="62"/>
      <c r="G68" s="43"/>
      <c r="H68" s="62" t="s">
        <v>35</v>
      </c>
      <c r="I68" s="62"/>
      <c r="J68" s="43"/>
      <c r="K68" s="62" t="s">
        <v>36</v>
      </c>
      <c r="L68" s="62"/>
    </row>
    <row r="69" spans="1:12" x14ac:dyDescent="0.25">
      <c r="A69" s="15"/>
      <c r="B69" s="16" t="str">
        <f>B56</f>
        <v>W/Parent</v>
      </c>
      <c r="C69" s="16" t="str">
        <f>C56</f>
        <v>off campus</v>
      </c>
      <c r="D69" s="12"/>
      <c r="E69" s="16" t="str">
        <f>E56</f>
        <v>W/ parent</v>
      </c>
      <c r="F69" s="16" t="str">
        <f>F56</f>
        <v>off campus</v>
      </c>
      <c r="G69" s="12"/>
      <c r="H69" s="16" t="str">
        <f>H56</f>
        <v>w/parent</v>
      </c>
      <c r="I69" s="16" t="str">
        <f>I56</f>
        <v>off campus</v>
      </c>
      <c r="J69" s="12"/>
      <c r="K69" s="16" t="str">
        <f>K56</f>
        <v>w/parent</v>
      </c>
      <c r="L69" s="16" t="str">
        <f>L56</f>
        <v>Off Campus</v>
      </c>
    </row>
    <row r="70" spans="1:12" x14ac:dyDescent="0.25">
      <c r="A70" s="15" t="str">
        <f>A57</f>
        <v>Tuition &amp; Fees</v>
      </c>
      <c r="B70" s="5">
        <v>4500</v>
      </c>
      <c r="C70" s="5">
        <f>B70</f>
        <v>4500</v>
      </c>
      <c r="D70" s="9"/>
      <c r="E70" s="6">
        <v>4000</v>
      </c>
      <c r="F70" s="5">
        <f>E70</f>
        <v>4000</v>
      </c>
      <c r="G70" s="9"/>
      <c r="H70" s="6">
        <v>3000</v>
      </c>
      <c r="I70" s="6">
        <f>H70</f>
        <v>3000</v>
      </c>
      <c r="J70" s="9"/>
      <c r="K70" s="6">
        <v>2000</v>
      </c>
      <c r="L70" s="5">
        <f>K70</f>
        <v>2000</v>
      </c>
    </row>
    <row r="71" spans="1:12" x14ac:dyDescent="0.25">
      <c r="A71" s="15" t="str">
        <f>A58</f>
        <v>Housing and meals</v>
      </c>
      <c r="B71" s="6">
        <v>1344</v>
      </c>
      <c r="C71" s="6">
        <v>3779</v>
      </c>
      <c r="D71" s="9"/>
      <c r="E71" s="6">
        <f t="shared" ref="E71:F74" si="30">B71</f>
        <v>1344</v>
      </c>
      <c r="F71" s="6">
        <f t="shared" si="30"/>
        <v>3779</v>
      </c>
      <c r="G71" s="9"/>
      <c r="H71" s="6">
        <f t="shared" ref="H71:I74" si="31">B71</f>
        <v>1344</v>
      </c>
      <c r="I71" s="6">
        <f t="shared" si="31"/>
        <v>3779</v>
      </c>
      <c r="J71" s="9"/>
      <c r="K71" s="6">
        <f>B71*0</f>
        <v>0</v>
      </c>
      <c r="L71" s="6">
        <f>C71*0</f>
        <v>0</v>
      </c>
    </row>
    <row r="72" spans="1:12" x14ac:dyDescent="0.25">
      <c r="A72" s="15" t="str">
        <f>A59</f>
        <v>Books and supplies</v>
      </c>
      <c r="B72" s="6">
        <f>B19</f>
        <v>650</v>
      </c>
      <c r="C72" s="6">
        <f>B72</f>
        <v>650</v>
      </c>
      <c r="D72" s="9"/>
      <c r="E72" s="6">
        <f t="shared" si="30"/>
        <v>650</v>
      </c>
      <c r="F72" s="6">
        <f t="shared" si="30"/>
        <v>650</v>
      </c>
      <c r="G72" s="9"/>
      <c r="H72" s="6">
        <f t="shared" si="31"/>
        <v>650</v>
      </c>
      <c r="I72" s="6">
        <f t="shared" si="31"/>
        <v>650</v>
      </c>
      <c r="J72" s="9"/>
      <c r="K72" s="6">
        <f>B72</f>
        <v>650</v>
      </c>
      <c r="L72" s="6">
        <f>C72</f>
        <v>650</v>
      </c>
    </row>
    <row r="73" spans="1:12" x14ac:dyDescent="0.25">
      <c r="A73" s="15" t="str">
        <f>A60</f>
        <v>Personal</v>
      </c>
      <c r="B73" s="6">
        <f>B20</f>
        <v>833</v>
      </c>
      <c r="C73" s="6">
        <f>C20</f>
        <v>833</v>
      </c>
      <c r="D73" s="9"/>
      <c r="E73" s="6">
        <f t="shared" si="30"/>
        <v>833</v>
      </c>
      <c r="F73" s="6">
        <f t="shared" si="30"/>
        <v>833</v>
      </c>
      <c r="G73" s="9"/>
      <c r="H73" s="6">
        <f t="shared" si="31"/>
        <v>833</v>
      </c>
      <c r="I73" s="6">
        <f t="shared" si="31"/>
        <v>833</v>
      </c>
      <c r="J73" s="9"/>
      <c r="K73" s="6">
        <f>B73*0</f>
        <v>0</v>
      </c>
      <c r="L73" s="6">
        <f>C73*0</f>
        <v>0</v>
      </c>
    </row>
    <row r="74" spans="1:12" x14ac:dyDescent="0.25">
      <c r="A74" s="15" t="str">
        <f>A61</f>
        <v>Travel</v>
      </c>
      <c r="B74" s="6">
        <v>1142</v>
      </c>
      <c r="C74" s="6">
        <f>C21</f>
        <v>1142</v>
      </c>
      <c r="D74" s="9"/>
      <c r="E74" s="6">
        <f t="shared" si="30"/>
        <v>1142</v>
      </c>
      <c r="F74" s="6">
        <f t="shared" si="30"/>
        <v>1142</v>
      </c>
      <c r="G74" s="9"/>
      <c r="H74" s="6">
        <f t="shared" si="31"/>
        <v>1142</v>
      </c>
      <c r="I74" s="6">
        <f t="shared" si="31"/>
        <v>1142</v>
      </c>
      <c r="J74" s="9"/>
      <c r="K74" s="6">
        <f>B74</f>
        <v>1142</v>
      </c>
      <c r="L74" s="6">
        <f>C74</f>
        <v>1142</v>
      </c>
    </row>
    <row r="75" spans="1:12" ht="15.75" thickBot="1" x14ac:dyDescent="0.3">
      <c r="A75" s="15" t="s">
        <v>75</v>
      </c>
      <c r="B75" s="1">
        <v>26</v>
      </c>
      <c r="C75" s="7">
        <v>26</v>
      </c>
      <c r="D75" s="27"/>
      <c r="E75" s="7">
        <f>B75</f>
        <v>26</v>
      </c>
      <c r="F75" s="7">
        <v>26</v>
      </c>
      <c r="G75" s="27"/>
      <c r="H75" s="7">
        <f>B75</f>
        <v>26</v>
      </c>
      <c r="I75" s="7">
        <v>26</v>
      </c>
      <c r="J75" s="27"/>
      <c r="K75" s="7"/>
      <c r="L75" s="7"/>
    </row>
    <row r="76" spans="1:12" ht="15.75" thickTop="1" x14ac:dyDescent="0.25">
      <c r="A76" s="15" t="str">
        <f>A63</f>
        <v>Resident Total</v>
      </c>
      <c r="B76" s="21">
        <f>SUM(B70:B75)</f>
        <v>8495</v>
      </c>
      <c r="C76" s="21">
        <f>SUM(C70:C75)</f>
        <v>10930</v>
      </c>
      <c r="D76" s="11"/>
      <c r="E76" s="21">
        <f>SUM(E70:E75)</f>
        <v>7995</v>
      </c>
      <c r="F76" s="21">
        <f>SUM(F70:F75)</f>
        <v>10430</v>
      </c>
      <c r="G76" s="9"/>
      <c r="H76" s="21">
        <f>SUM(H70:H75)</f>
        <v>6995</v>
      </c>
      <c r="I76" s="21">
        <f>SUM(I70:I75)</f>
        <v>9430</v>
      </c>
      <c r="J76" s="9"/>
      <c r="K76" s="21">
        <f>SUM(K70:K75)</f>
        <v>3792</v>
      </c>
      <c r="L76" s="21">
        <f>SUM(L70:L75)</f>
        <v>3792</v>
      </c>
    </row>
    <row r="77" spans="1:12" ht="15.75" thickBot="1" x14ac:dyDescent="0.3">
      <c r="A77" s="15" t="str">
        <f>A64</f>
        <v>Non-Res Fee</v>
      </c>
      <c r="B77" s="8">
        <v>0</v>
      </c>
      <c r="C77" s="8">
        <v>0</v>
      </c>
      <c r="D77" s="9"/>
      <c r="E77" s="8">
        <v>0</v>
      </c>
      <c r="F77" s="8">
        <v>0</v>
      </c>
      <c r="G77" s="9"/>
      <c r="H77" s="8">
        <v>0</v>
      </c>
      <c r="I77" s="8">
        <v>0</v>
      </c>
      <c r="J77" s="9"/>
      <c r="K77" s="8">
        <v>0</v>
      </c>
      <c r="L77" s="13">
        <v>0</v>
      </c>
    </row>
    <row r="78" spans="1:12" ht="15.75" thickTop="1" x14ac:dyDescent="0.25">
      <c r="A78" s="15" t="str">
        <f>A65</f>
        <v>Non-Res Total</v>
      </c>
      <c r="B78" s="21">
        <f>B76+B77</f>
        <v>8495</v>
      </c>
      <c r="C78" s="21">
        <f>C76+C77</f>
        <v>10930</v>
      </c>
      <c r="D78" s="11"/>
      <c r="E78" s="21">
        <f>E76+E77</f>
        <v>7995</v>
      </c>
      <c r="F78" s="21">
        <f>F76+F77</f>
        <v>10430</v>
      </c>
      <c r="G78" s="9"/>
      <c r="H78" s="20">
        <f>H76+H77</f>
        <v>6995</v>
      </c>
      <c r="I78" s="20">
        <f>I76+I77</f>
        <v>9430</v>
      </c>
      <c r="J78" s="9"/>
      <c r="K78" s="20">
        <f>K76+K77</f>
        <v>3792</v>
      </c>
      <c r="L78" s="20">
        <f>L76+L77</f>
        <v>3792</v>
      </c>
    </row>
    <row r="81" spans="1:12" x14ac:dyDescent="0.25">
      <c r="A81" s="14" t="s">
        <v>52</v>
      </c>
      <c r="B81" s="64" t="s">
        <v>38</v>
      </c>
      <c r="C81" s="62"/>
      <c r="D81" s="43"/>
      <c r="E81" s="62" t="s">
        <v>41</v>
      </c>
      <c r="F81" s="62"/>
      <c r="G81" s="43"/>
      <c r="H81" s="62" t="s">
        <v>39</v>
      </c>
      <c r="I81" s="62"/>
      <c r="J81" s="43"/>
      <c r="K81" s="62" t="s">
        <v>40</v>
      </c>
      <c r="L81" s="62"/>
    </row>
    <row r="82" spans="1:12" x14ac:dyDescent="0.25">
      <c r="A82" s="15"/>
      <c r="B82" s="16" t="s">
        <v>13</v>
      </c>
      <c r="C82" s="16" t="s">
        <v>15</v>
      </c>
      <c r="D82" s="12"/>
      <c r="E82" s="16" t="s">
        <v>13</v>
      </c>
      <c r="F82" s="16" t="s">
        <v>15</v>
      </c>
      <c r="G82" s="12"/>
      <c r="H82" s="16" t="s">
        <v>13</v>
      </c>
      <c r="I82" s="16" t="s">
        <v>15</v>
      </c>
      <c r="J82" s="12"/>
      <c r="K82" s="16" t="s">
        <v>13</v>
      </c>
      <c r="L82" s="16" t="s">
        <v>15</v>
      </c>
    </row>
    <row r="83" spans="1:12" x14ac:dyDescent="0.25">
      <c r="A83" s="15" t="s">
        <v>1</v>
      </c>
      <c r="B83" s="5">
        <v>2195</v>
      </c>
      <c r="C83" s="5">
        <f>B83</f>
        <v>2195</v>
      </c>
      <c r="D83" s="9"/>
      <c r="E83" s="6">
        <v>1829</v>
      </c>
      <c r="F83" s="5">
        <f>E83</f>
        <v>1829</v>
      </c>
      <c r="G83" s="9"/>
      <c r="H83" s="6">
        <v>1098</v>
      </c>
      <c r="I83" s="6">
        <f>H83</f>
        <v>1098</v>
      </c>
      <c r="J83" s="9"/>
      <c r="K83" s="6">
        <v>732</v>
      </c>
      <c r="L83" s="5">
        <f>K83</f>
        <v>732</v>
      </c>
    </row>
    <row r="84" spans="1:12" x14ac:dyDescent="0.25">
      <c r="A84" s="15" t="s">
        <v>58</v>
      </c>
      <c r="B84" s="6">
        <v>1344</v>
      </c>
      <c r="C84" s="6">
        <v>3779</v>
      </c>
      <c r="D84" s="9"/>
      <c r="E84" s="6">
        <f t="shared" ref="E84:F88" si="32">B84</f>
        <v>1344</v>
      </c>
      <c r="F84" s="6">
        <f t="shared" si="32"/>
        <v>3779</v>
      </c>
      <c r="G84" s="9"/>
      <c r="H84" s="6">
        <f t="shared" ref="H84:I88" si="33">B84</f>
        <v>1344</v>
      </c>
      <c r="I84" s="6">
        <f t="shared" si="33"/>
        <v>3779</v>
      </c>
      <c r="J84" s="9"/>
      <c r="K84" s="6">
        <f>B84*0</f>
        <v>0</v>
      </c>
      <c r="L84" s="6">
        <f>C84*0</f>
        <v>0</v>
      </c>
    </row>
    <row r="85" spans="1:12" x14ac:dyDescent="0.25">
      <c r="A85" s="15" t="s">
        <v>59</v>
      </c>
      <c r="B85" s="6">
        <v>650</v>
      </c>
      <c r="C85" s="6">
        <f>B85</f>
        <v>650</v>
      </c>
      <c r="D85" s="9"/>
      <c r="E85" s="6">
        <f t="shared" si="32"/>
        <v>650</v>
      </c>
      <c r="F85" s="6">
        <f t="shared" si="32"/>
        <v>650</v>
      </c>
      <c r="G85" s="9"/>
      <c r="H85" s="6">
        <f t="shared" si="33"/>
        <v>650</v>
      </c>
      <c r="I85" s="6">
        <f t="shared" si="33"/>
        <v>650</v>
      </c>
      <c r="J85" s="9"/>
      <c r="K85" s="6">
        <f>B85</f>
        <v>650</v>
      </c>
      <c r="L85" s="6">
        <f>C85</f>
        <v>650</v>
      </c>
    </row>
    <row r="86" spans="1:12" x14ac:dyDescent="0.25">
      <c r="A86" s="15" t="s">
        <v>3</v>
      </c>
      <c r="B86" s="6">
        <v>833</v>
      </c>
      <c r="C86" s="6">
        <v>833</v>
      </c>
      <c r="D86" s="9"/>
      <c r="E86" s="6">
        <f t="shared" si="32"/>
        <v>833</v>
      </c>
      <c r="F86" s="6">
        <f t="shared" si="32"/>
        <v>833</v>
      </c>
      <c r="G86" s="9"/>
      <c r="H86" s="6">
        <f t="shared" si="33"/>
        <v>833</v>
      </c>
      <c r="I86" s="6">
        <f t="shared" si="33"/>
        <v>833</v>
      </c>
      <c r="J86" s="9"/>
      <c r="K86" s="6">
        <f>B86*0</f>
        <v>0</v>
      </c>
      <c r="L86" s="6">
        <f>C86*0</f>
        <v>0</v>
      </c>
    </row>
    <row r="87" spans="1:12" x14ac:dyDescent="0.25">
      <c r="A87" s="15" t="s">
        <v>2</v>
      </c>
      <c r="B87" s="6">
        <v>1142</v>
      </c>
      <c r="C87" s="6">
        <v>1142</v>
      </c>
      <c r="D87" s="9"/>
      <c r="E87" s="6">
        <f t="shared" si="32"/>
        <v>1142</v>
      </c>
      <c r="F87" s="6">
        <f t="shared" si="32"/>
        <v>1142</v>
      </c>
      <c r="G87" s="9"/>
      <c r="H87" s="6">
        <f t="shared" si="33"/>
        <v>1142</v>
      </c>
      <c r="I87" s="6">
        <f t="shared" si="33"/>
        <v>1142</v>
      </c>
      <c r="J87" s="9"/>
      <c r="K87" s="6">
        <f>B87</f>
        <v>1142</v>
      </c>
      <c r="L87" s="6">
        <f>C87</f>
        <v>1142</v>
      </c>
    </row>
    <row r="88" spans="1:12" ht="15.75" thickBot="1" x14ac:dyDescent="0.3">
      <c r="A88" s="15" t="s">
        <v>75</v>
      </c>
      <c r="B88" s="1">
        <v>26</v>
      </c>
      <c r="C88" s="7">
        <v>26</v>
      </c>
      <c r="D88" s="27"/>
      <c r="E88" s="7">
        <f t="shared" si="32"/>
        <v>26</v>
      </c>
      <c r="F88" s="7">
        <f t="shared" si="32"/>
        <v>26</v>
      </c>
      <c r="G88" s="27"/>
      <c r="H88" s="7">
        <f t="shared" si="33"/>
        <v>26</v>
      </c>
      <c r="I88" s="7">
        <f t="shared" si="33"/>
        <v>26</v>
      </c>
      <c r="J88" s="27"/>
      <c r="K88" s="7"/>
      <c r="L88" s="7"/>
    </row>
    <row r="89" spans="1:12" ht="15.75" thickTop="1" x14ac:dyDescent="0.25">
      <c r="A89" s="15" t="s">
        <v>4</v>
      </c>
      <c r="B89" s="21">
        <f>SUM(B83:B88)</f>
        <v>6190</v>
      </c>
      <c r="C89" s="21">
        <f>SUM(C83:C88)</f>
        <v>8625</v>
      </c>
      <c r="D89" s="11"/>
      <c r="E89" s="21">
        <f>SUM(E83:E88)</f>
        <v>5824</v>
      </c>
      <c r="F89" s="21">
        <f>SUM(F83:F88)</f>
        <v>8259</v>
      </c>
      <c r="G89" s="9"/>
      <c r="H89" s="21">
        <f>SUM(H83:H88)</f>
        <v>5093</v>
      </c>
      <c r="I89" s="21">
        <f>SUM(I83:I88)</f>
        <v>7528</v>
      </c>
      <c r="J89" s="9"/>
      <c r="K89" s="21">
        <f>SUM(K83:K88)</f>
        <v>2524</v>
      </c>
      <c r="L89" s="21">
        <f>SUM(L83:L88)</f>
        <v>2524</v>
      </c>
    </row>
  </sheetData>
  <mergeCells count="28">
    <mergeCell ref="B2:D2"/>
    <mergeCell ref="F2:H2"/>
    <mergeCell ref="J2:L2"/>
    <mergeCell ref="N2:P2"/>
    <mergeCell ref="B15:D15"/>
    <mergeCell ref="F15:H15"/>
    <mergeCell ref="J15:L15"/>
    <mergeCell ref="N15:P15"/>
    <mergeCell ref="B28:D28"/>
    <mergeCell ref="F28:H28"/>
    <mergeCell ref="J28:L28"/>
    <mergeCell ref="N28:P28"/>
    <mergeCell ref="B55:C55"/>
    <mergeCell ref="E55:F55"/>
    <mergeCell ref="H55:I55"/>
    <mergeCell ref="K55:L55"/>
    <mergeCell ref="B42:D42"/>
    <mergeCell ref="F42:H42"/>
    <mergeCell ref="J42:L42"/>
    <mergeCell ref="N42:P42"/>
    <mergeCell ref="B81:C81"/>
    <mergeCell ref="E81:F81"/>
    <mergeCell ref="H81:I81"/>
    <mergeCell ref="K81:L81"/>
    <mergeCell ref="B68:C68"/>
    <mergeCell ref="E68:F68"/>
    <mergeCell ref="H68:I68"/>
    <mergeCell ref="K68:L68"/>
  </mergeCells>
  <pageMargins left="0.7" right="0.7" top="0.75" bottom="0.75" header="0.3" footer="0.3"/>
  <pageSetup scale="7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0"/>
  <sheetViews>
    <sheetView view="pageLayout" zoomScaleNormal="100" workbookViewId="0">
      <selection activeCell="F13" sqref="F13"/>
    </sheetView>
  </sheetViews>
  <sheetFormatPr defaultColWidth="9.140625" defaultRowHeight="15" x14ac:dyDescent="0.25"/>
  <cols>
    <col min="1" max="1" width="15.42578125" style="15" bestFit="1" customWidth="1"/>
    <col min="2" max="2" width="9.140625" style="15" customWidth="1"/>
    <col min="3" max="3" width="10.140625" style="15" bestFit="1" customWidth="1"/>
    <col min="4" max="4" width="1.5703125" style="15" customWidth="1"/>
    <col min="5" max="5" width="8.5703125" style="15" bestFit="1" customWidth="1"/>
    <col min="6" max="6" width="9.140625" style="15" customWidth="1"/>
    <col min="7" max="7" width="1.5703125" style="15" customWidth="1"/>
    <col min="8" max="8" width="9.140625" style="15" customWidth="1"/>
    <col min="9" max="9" width="10.140625" style="15" bestFit="1" customWidth="1"/>
    <col min="10" max="10" width="1.5703125" style="15" customWidth="1"/>
    <col min="11" max="11" width="9.140625" style="15" customWidth="1"/>
    <col min="12" max="12" width="9" style="15" customWidth="1"/>
    <col min="13" max="13" width="1.5703125" style="15" customWidth="1"/>
    <col min="14" max="14" width="5.5703125" style="15" customWidth="1"/>
    <col min="15" max="15" width="9.5703125" style="15" bestFit="1" customWidth="1"/>
    <col min="16" max="16" width="9.140625" style="15" customWidth="1"/>
    <col min="17" max="16384" width="9.140625" style="15"/>
  </cols>
  <sheetData>
    <row r="1" spans="1:16" x14ac:dyDescent="0.25">
      <c r="A1" s="14" t="s">
        <v>7</v>
      </c>
      <c r="B1" s="64" t="s">
        <v>31</v>
      </c>
      <c r="C1" s="62"/>
      <c r="D1" s="45"/>
      <c r="E1" s="62" t="s">
        <v>30</v>
      </c>
      <c r="F1" s="62"/>
      <c r="G1" s="45"/>
      <c r="H1" s="62" t="s">
        <v>29</v>
      </c>
      <c r="I1" s="62"/>
      <c r="K1" s="62" t="s">
        <v>28</v>
      </c>
      <c r="L1" s="62"/>
      <c r="O1" s="44"/>
      <c r="P1" s="44"/>
    </row>
    <row r="2" spans="1:16" x14ac:dyDescent="0.25">
      <c r="B2" s="16" t="s">
        <v>13</v>
      </c>
      <c r="C2" s="16" t="s">
        <v>15</v>
      </c>
      <c r="D2" s="12"/>
      <c r="E2" s="16" t="s">
        <v>13</v>
      </c>
      <c r="F2" s="16" t="s">
        <v>15</v>
      </c>
      <c r="G2" s="12"/>
      <c r="H2" s="16" t="s">
        <v>13</v>
      </c>
      <c r="I2" s="16" t="s">
        <v>15</v>
      </c>
      <c r="J2" s="12"/>
      <c r="K2" s="16" t="s">
        <v>13</v>
      </c>
      <c r="L2" s="16" t="s">
        <v>15</v>
      </c>
    </row>
    <row r="3" spans="1:16" x14ac:dyDescent="0.25">
      <c r="A3" s="15" t="s">
        <v>1</v>
      </c>
      <c r="B3" s="3">
        <v>9600</v>
      </c>
      <c r="C3" s="5">
        <f>B3</f>
        <v>9600</v>
      </c>
      <c r="D3" s="9"/>
      <c r="E3" s="5">
        <v>8000</v>
      </c>
      <c r="F3" s="5">
        <f>E3</f>
        <v>8000</v>
      </c>
      <c r="G3" s="9"/>
      <c r="H3" s="6">
        <v>5600</v>
      </c>
      <c r="I3" s="6">
        <f>H3</f>
        <v>5600</v>
      </c>
      <c r="J3" s="9"/>
      <c r="K3" s="6">
        <v>4000</v>
      </c>
      <c r="L3" s="5">
        <f>K3</f>
        <v>4000</v>
      </c>
    </row>
    <row r="4" spans="1:16" x14ac:dyDescent="0.25">
      <c r="A4" s="15" t="s">
        <v>58</v>
      </c>
      <c r="B4" s="37">
        <f>'2425-UG_Gr_PharmD'!B4</f>
        <v>4196</v>
      </c>
      <c r="C4" s="36">
        <v>11802</v>
      </c>
      <c r="D4" s="9"/>
      <c r="E4" s="6">
        <f t="shared" ref="E4:F7" si="0">B4</f>
        <v>4196</v>
      </c>
      <c r="F4" s="6">
        <f t="shared" si="0"/>
        <v>11802</v>
      </c>
      <c r="G4" s="9"/>
      <c r="H4" s="6">
        <f t="shared" ref="H4:I7" si="1">B4</f>
        <v>4196</v>
      </c>
      <c r="I4" s="6">
        <f t="shared" si="1"/>
        <v>11802</v>
      </c>
      <c r="J4" s="9"/>
      <c r="K4" s="6">
        <f>B4*0</f>
        <v>0</v>
      </c>
      <c r="L4" s="6">
        <f>C4*0</f>
        <v>0</v>
      </c>
    </row>
    <row r="5" spans="1:16" x14ac:dyDescent="0.25">
      <c r="A5" s="15" t="s">
        <v>59</v>
      </c>
      <c r="B5" s="37">
        <f>'2425-UG_Gr_PharmD'!B5</f>
        <v>1353</v>
      </c>
      <c r="C5" s="36">
        <f>B5</f>
        <v>1353</v>
      </c>
      <c r="D5" s="9"/>
      <c r="E5" s="6">
        <f t="shared" si="0"/>
        <v>1353</v>
      </c>
      <c r="F5" s="6">
        <f t="shared" si="0"/>
        <v>1353</v>
      </c>
      <c r="G5" s="9"/>
      <c r="H5" s="6">
        <f t="shared" si="1"/>
        <v>1353</v>
      </c>
      <c r="I5" s="6">
        <f t="shared" si="1"/>
        <v>1353</v>
      </c>
      <c r="J5" s="9"/>
      <c r="K5" s="6">
        <f>B5*0.5</f>
        <v>676.5</v>
      </c>
      <c r="L5" s="6">
        <f>C5*0.5</f>
        <v>676.5</v>
      </c>
    </row>
    <row r="6" spans="1:16" x14ac:dyDescent="0.25">
      <c r="A6" s="15" t="s">
        <v>3</v>
      </c>
      <c r="B6" s="37">
        <f>'2425-UG_Gr_PharmD'!B6</f>
        <v>2603</v>
      </c>
      <c r="C6" s="36">
        <f>B6</f>
        <v>2603</v>
      </c>
      <c r="D6" s="9"/>
      <c r="E6" s="6">
        <f t="shared" si="0"/>
        <v>2603</v>
      </c>
      <c r="F6" s="6">
        <f t="shared" si="0"/>
        <v>2603</v>
      </c>
      <c r="G6" s="9"/>
      <c r="H6" s="6">
        <f t="shared" si="1"/>
        <v>2603</v>
      </c>
      <c r="I6" s="6">
        <f t="shared" si="1"/>
        <v>2603</v>
      </c>
      <c r="J6" s="9"/>
      <c r="K6" s="6">
        <f>B6*0</f>
        <v>0</v>
      </c>
      <c r="L6" s="6">
        <f>C6*0</f>
        <v>0</v>
      </c>
    </row>
    <row r="7" spans="1:16" x14ac:dyDescent="0.25">
      <c r="A7" s="15" t="s">
        <v>2</v>
      </c>
      <c r="B7" s="4">
        <v>3564</v>
      </c>
      <c r="C7" s="6">
        <v>3564</v>
      </c>
      <c r="D7" s="9"/>
      <c r="E7" s="6">
        <f t="shared" si="0"/>
        <v>3564</v>
      </c>
      <c r="F7" s="6">
        <f t="shared" si="0"/>
        <v>3564</v>
      </c>
      <c r="G7" s="9"/>
      <c r="H7" s="6">
        <f t="shared" si="1"/>
        <v>3564</v>
      </c>
      <c r="I7" s="6">
        <f t="shared" si="1"/>
        <v>3564</v>
      </c>
      <c r="J7" s="9"/>
      <c r="K7" s="6">
        <f>B7</f>
        <v>3564</v>
      </c>
      <c r="L7" s="6">
        <f>C7</f>
        <v>3564</v>
      </c>
    </row>
    <row r="8" spans="1:16" ht="18.75" customHeight="1" thickBot="1" x14ac:dyDescent="0.3">
      <c r="A8" s="15" t="s">
        <v>75</v>
      </c>
      <c r="B8" s="1">
        <v>52</v>
      </c>
      <c r="C8" s="7">
        <v>52</v>
      </c>
      <c r="D8" s="11"/>
      <c r="E8" s="7">
        <v>52</v>
      </c>
      <c r="F8" s="7">
        <v>52</v>
      </c>
      <c r="G8" s="11"/>
      <c r="H8" s="7">
        <v>52</v>
      </c>
      <c r="I8" s="7">
        <v>52</v>
      </c>
      <c r="J8" s="11"/>
      <c r="K8" s="7"/>
      <c r="L8" s="7"/>
    </row>
    <row r="9" spans="1:16" ht="15.75" thickTop="1" x14ac:dyDescent="0.25">
      <c r="A9" s="15" t="s">
        <v>4</v>
      </c>
      <c r="B9" s="22">
        <f>SUM(B3:B8)</f>
        <v>21368</v>
      </c>
      <c r="C9" s="20">
        <f>SUM(C3:C8)</f>
        <v>28974</v>
      </c>
      <c r="D9" s="11"/>
      <c r="E9" s="20">
        <f>SUM(E3:E8)</f>
        <v>19768</v>
      </c>
      <c r="F9" s="20">
        <f>SUM(F3:F8)</f>
        <v>27374</v>
      </c>
      <c r="G9" s="9"/>
      <c r="H9" s="20">
        <f>SUM(H3:H8)</f>
        <v>17368</v>
      </c>
      <c r="I9" s="20">
        <f>SUM(I3:I8)</f>
        <v>24974</v>
      </c>
      <c r="J9" s="9"/>
      <c r="K9" s="20">
        <f>SUM(K3:K8)</f>
        <v>8240.5</v>
      </c>
      <c r="L9" s="20">
        <f>SUM(L3:L8)</f>
        <v>8240.5</v>
      </c>
    </row>
    <row r="10" spans="1:16" ht="15.75" thickBot="1" x14ac:dyDescent="0.3">
      <c r="A10" s="15" t="s">
        <v>5</v>
      </c>
      <c r="B10" s="2">
        <v>0</v>
      </c>
      <c r="C10" s="8">
        <f>B10</f>
        <v>0</v>
      </c>
      <c r="D10" s="9"/>
      <c r="E10" s="8">
        <v>0</v>
      </c>
      <c r="F10" s="8">
        <f>E10</f>
        <v>0</v>
      </c>
      <c r="G10" s="9"/>
      <c r="H10" s="8">
        <v>0</v>
      </c>
      <c r="I10" s="8">
        <v>0</v>
      </c>
      <c r="J10" s="9"/>
      <c r="K10" s="8">
        <v>0</v>
      </c>
      <c r="L10" s="8">
        <v>0</v>
      </c>
    </row>
    <row r="11" spans="1:16" ht="15.75" thickTop="1" x14ac:dyDescent="0.25">
      <c r="A11" s="15" t="s">
        <v>6</v>
      </c>
      <c r="B11" s="18">
        <f>B9+B10</f>
        <v>21368</v>
      </c>
      <c r="C11" s="19">
        <f>C9+C10</f>
        <v>28974</v>
      </c>
      <c r="D11" s="11"/>
      <c r="E11" s="21">
        <f>E9+E10</f>
        <v>19768</v>
      </c>
      <c r="F11" s="21">
        <f>F9+F10</f>
        <v>27374</v>
      </c>
      <c r="G11" s="9"/>
      <c r="H11" s="21">
        <f>H9+H10</f>
        <v>17368</v>
      </c>
      <c r="I11" s="21">
        <f>I9+I10</f>
        <v>24974</v>
      </c>
      <c r="J11" s="9"/>
      <c r="K11" s="21">
        <f>K9+K10</f>
        <v>8240.5</v>
      </c>
      <c r="L11" s="21">
        <f>L9+L10</f>
        <v>8240.5</v>
      </c>
    </row>
    <row r="12" spans="1:16" ht="11.25" customHeight="1" x14ac:dyDescent="0.25">
      <c r="B12" s="24"/>
      <c r="C12" s="24"/>
      <c r="D12" s="11"/>
      <c r="E12" s="24"/>
      <c r="F12" s="24"/>
      <c r="G12" s="11"/>
      <c r="H12" s="24"/>
      <c r="I12" s="24"/>
      <c r="J12" s="11"/>
      <c r="K12" s="24"/>
      <c r="L12" s="24"/>
    </row>
    <row r="13" spans="1:16" ht="11.25" customHeight="1" x14ac:dyDescent="0.25">
      <c r="B13" s="24"/>
      <c r="C13" s="24"/>
      <c r="D13" s="11"/>
      <c r="E13" s="24"/>
      <c r="F13" s="24"/>
      <c r="G13" s="11"/>
      <c r="H13" s="24"/>
      <c r="I13" s="24"/>
      <c r="J13" s="11"/>
      <c r="K13" s="24"/>
      <c r="L13" s="24"/>
    </row>
    <row r="14" spans="1:16" x14ac:dyDescent="0.25">
      <c r="A14" s="14" t="s">
        <v>8</v>
      </c>
      <c r="B14" s="64" t="s">
        <v>33</v>
      </c>
      <c r="C14" s="62"/>
      <c r="D14" s="43"/>
      <c r="E14" s="62" t="s">
        <v>34</v>
      </c>
      <c r="F14" s="62"/>
      <c r="G14" s="43"/>
      <c r="H14" s="62" t="s">
        <v>35</v>
      </c>
      <c r="I14" s="62"/>
      <c r="J14" s="43"/>
      <c r="K14" s="62" t="s">
        <v>36</v>
      </c>
      <c r="L14" s="62"/>
    </row>
    <row r="15" spans="1:16" x14ac:dyDescent="0.25">
      <c r="B15" s="16" t="str">
        <f>B2</f>
        <v>W/Parent</v>
      </c>
      <c r="C15" s="16" t="str">
        <f>C2</f>
        <v>Off Campus</v>
      </c>
      <c r="D15" s="12"/>
      <c r="E15" s="16" t="str">
        <f>E2</f>
        <v>W/Parent</v>
      </c>
      <c r="F15" s="16" t="str">
        <f>F2</f>
        <v>Off Campus</v>
      </c>
      <c r="G15" s="12"/>
      <c r="H15" s="16" t="str">
        <f>H2</f>
        <v>W/Parent</v>
      </c>
      <c r="I15" s="16" t="str">
        <f>I2</f>
        <v>Off Campus</v>
      </c>
      <c r="J15" s="12"/>
      <c r="K15" s="16" t="str">
        <f>K2</f>
        <v>W/Parent</v>
      </c>
      <c r="L15" s="16" t="str">
        <f>L2</f>
        <v>Off Campus</v>
      </c>
    </row>
    <row r="16" spans="1:16" x14ac:dyDescent="0.25">
      <c r="A16" s="15" t="str">
        <f>A3</f>
        <v>Tuition &amp; Fees</v>
      </c>
      <c r="B16" s="5">
        <f>B55*2</f>
        <v>9000</v>
      </c>
      <c r="C16" s="5">
        <f>B16</f>
        <v>9000</v>
      </c>
      <c r="D16" s="9"/>
      <c r="E16" s="6">
        <f>E55*2</f>
        <v>8000</v>
      </c>
      <c r="F16" s="6">
        <f>E16</f>
        <v>8000</v>
      </c>
      <c r="G16" s="9"/>
      <c r="H16" s="6">
        <f>H55*2</f>
        <v>6000</v>
      </c>
      <c r="I16" s="6">
        <f>H16</f>
        <v>6000</v>
      </c>
      <c r="J16" s="9"/>
      <c r="K16" s="6">
        <f>K55*2</f>
        <v>4000</v>
      </c>
      <c r="L16" s="5">
        <f>K16</f>
        <v>4000</v>
      </c>
    </row>
    <row r="17" spans="1:16" x14ac:dyDescent="0.25">
      <c r="A17" s="15" t="str">
        <f>A4</f>
        <v>Housing and meals</v>
      </c>
      <c r="B17" s="6">
        <f>B4</f>
        <v>4196</v>
      </c>
      <c r="C17" s="6">
        <f>C4</f>
        <v>11802</v>
      </c>
      <c r="D17" s="9"/>
      <c r="E17" s="6">
        <f t="shared" ref="E17:F20" si="2">B17</f>
        <v>4196</v>
      </c>
      <c r="F17" s="6">
        <f t="shared" si="2"/>
        <v>11802</v>
      </c>
      <c r="G17" s="9"/>
      <c r="H17" s="6">
        <f t="shared" ref="H17:I20" si="3">B17</f>
        <v>4196</v>
      </c>
      <c r="I17" s="6">
        <f t="shared" si="3"/>
        <v>11802</v>
      </c>
      <c r="J17" s="9"/>
      <c r="K17" s="6">
        <f>B17*0</f>
        <v>0</v>
      </c>
      <c r="L17" s="6">
        <f>C17*0</f>
        <v>0</v>
      </c>
    </row>
    <row r="18" spans="1:16" x14ac:dyDescent="0.25">
      <c r="A18" s="15" t="str">
        <f>A5</f>
        <v>Books and supplies</v>
      </c>
      <c r="B18" s="6">
        <f>B5</f>
        <v>1353</v>
      </c>
      <c r="C18" s="6">
        <f>B18</f>
        <v>1353</v>
      </c>
      <c r="D18" s="9"/>
      <c r="E18" s="6">
        <f t="shared" si="2"/>
        <v>1353</v>
      </c>
      <c r="F18" s="6">
        <f t="shared" si="2"/>
        <v>1353</v>
      </c>
      <c r="G18" s="9"/>
      <c r="H18" s="6">
        <f t="shared" si="3"/>
        <v>1353</v>
      </c>
      <c r="I18" s="6">
        <f t="shared" si="3"/>
        <v>1353</v>
      </c>
      <c r="J18" s="9"/>
      <c r="K18" s="6">
        <f>B18*0.5</f>
        <v>676.5</v>
      </c>
      <c r="L18" s="6">
        <f>C18*0.5</f>
        <v>676.5</v>
      </c>
    </row>
    <row r="19" spans="1:16" x14ac:dyDescent="0.25">
      <c r="A19" s="15" t="str">
        <f>A6</f>
        <v>Personal</v>
      </c>
      <c r="B19" s="6">
        <f>B6</f>
        <v>2603</v>
      </c>
      <c r="C19" s="6">
        <f>B19</f>
        <v>2603</v>
      </c>
      <c r="D19" s="9"/>
      <c r="E19" s="6">
        <f t="shared" si="2"/>
        <v>2603</v>
      </c>
      <c r="F19" s="6">
        <f t="shared" si="2"/>
        <v>2603</v>
      </c>
      <c r="G19" s="9"/>
      <c r="H19" s="6">
        <f t="shared" si="3"/>
        <v>2603</v>
      </c>
      <c r="I19" s="6">
        <f t="shared" si="3"/>
        <v>2603</v>
      </c>
      <c r="J19" s="9"/>
      <c r="K19" s="6">
        <f>B19*0</f>
        <v>0</v>
      </c>
      <c r="L19" s="6">
        <f>C19*0</f>
        <v>0</v>
      </c>
    </row>
    <row r="20" spans="1:16" x14ac:dyDescent="0.25">
      <c r="A20" s="15" t="str">
        <f>A7</f>
        <v>Travel</v>
      </c>
      <c r="B20" s="6">
        <f>B7</f>
        <v>3564</v>
      </c>
      <c r="C20" s="6">
        <f>C7</f>
        <v>3564</v>
      </c>
      <c r="D20" s="9"/>
      <c r="E20" s="6">
        <f t="shared" si="2"/>
        <v>3564</v>
      </c>
      <c r="F20" s="6">
        <f t="shared" si="2"/>
        <v>3564</v>
      </c>
      <c r="G20" s="9"/>
      <c r="H20" s="6">
        <f t="shared" si="3"/>
        <v>3564</v>
      </c>
      <c r="I20" s="6">
        <f t="shared" si="3"/>
        <v>3564</v>
      </c>
      <c r="J20" s="9"/>
      <c r="K20" s="6">
        <f>B20</f>
        <v>3564</v>
      </c>
      <c r="L20" s="6">
        <f>C20</f>
        <v>3564</v>
      </c>
    </row>
    <row r="21" spans="1:16" ht="20.25" customHeight="1" thickBot="1" x14ac:dyDescent="0.3">
      <c r="A21" s="15" t="s">
        <v>75</v>
      </c>
      <c r="B21" s="7">
        <v>52</v>
      </c>
      <c r="C21" s="7">
        <v>52</v>
      </c>
      <c r="D21" s="11"/>
      <c r="E21" s="8">
        <v>52</v>
      </c>
      <c r="F21" s="8">
        <v>52</v>
      </c>
      <c r="G21" s="9"/>
      <c r="H21" s="8">
        <v>52</v>
      </c>
      <c r="I21" s="8">
        <v>52</v>
      </c>
      <c r="J21" s="9"/>
      <c r="K21" s="8"/>
      <c r="L21" s="8"/>
    </row>
    <row r="22" spans="1:16" ht="15.75" thickTop="1" x14ac:dyDescent="0.25">
      <c r="A22" s="15" t="str">
        <f>A9</f>
        <v>Resident Total</v>
      </c>
      <c r="B22" s="20">
        <f>B16+B17+B18+B20+B19+B21</f>
        <v>20768</v>
      </c>
      <c r="C22" s="20">
        <f>C16+C17+C18+C20+C19+C21</f>
        <v>28374</v>
      </c>
      <c r="D22" s="11"/>
      <c r="E22" s="20">
        <f>E16+E17+E18+E19+E20+E21</f>
        <v>19768</v>
      </c>
      <c r="F22" s="20">
        <f>F16+F17+F18+F19+F20+F21</f>
        <v>27374</v>
      </c>
      <c r="G22" s="9"/>
      <c r="H22" s="20">
        <f>H16+H17+H18+H20+H19+H21</f>
        <v>17768</v>
      </c>
      <c r="I22" s="20">
        <f>I16+I17+I18+I20+I19+I21</f>
        <v>25374</v>
      </c>
      <c r="J22" s="9"/>
      <c r="K22" s="20">
        <f>K16+K17+K18+K20+K19</f>
        <v>8240.5</v>
      </c>
      <c r="L22" s="20">
        <f>L16+L17+L18+L20+L19</f>
        <v>8240.5</v>
      </c>
    </row>
    <row r="23" spans="1:16" ht="15.75" thickBot="1" x14ac:dyDescent="0.3">
      <c r="A23" s="15" t="str">
        <f>A10</f>
        <v>Non-Res Fee</v>
      </c>
      <c r="B23" s="8">
        <v>0</v>
      </c>
      <c r="C23" s="8">
        <f>B23</f>
        <v>0</v>
      </c>
      <c r="D23" s="9"/>
      <c r="E23" s="8">
        <v>0</v>
      </c>
      <c r="F23" s="8">
        <f>E23</f>
        <v>0</v>
      </c>
      <c r="G23" s="9"/>
      <c r="H23" s="8">
        <v>0</v>
      </c>
      <c r="I23" s="8">
        <f>H23</f>
        <v>0</v>
      </c>
      <c r="J23" s="9"/>
      <c r="K23" s="8">
        <v>0</v>
      </c>
      <c r="L23" s="13">
        <f>K23</f>
        <v>0</v>
      </c>
    </row>
    <row r="24" spans="1:16" ht="15.75" thickTop="1" x14ac:dyDescent="0.25">
      <c r="A24" s="15" t="str">
        <f>A11</f>
        <v>Non-Res Total</v>
      </c>
      <c r="B24" s="19">
        <f>B22+B23</f>
        <v>20768</v>
      </c>
      <c r="C24" s="19">
        <f>C22+C23</f>
        <v>28374</v>
      </c>
      <c r="D24" s="11"/>
      <c r="E24" s="21">
        <f>E22+E23</f>
        <v>19768</v>
      </c>
      <c r="F24" s="21">
        <f>F22+F23</f>
        <v>27374</v>
      </c>
      <c r="G24" s="9"/>
      <c r="H24" s="20">
        <f>H22+H23</f>
        <v>17768</v>
      </c>
      <c r="I24" s="20">
        <f>I22+I23</f>
        <v>25374</v>
      </c>
      <c r="J24" s="9"/>
      <c r="K24" s="20">
        <f>K22+K23</f>
        <v>8240.5</v>
      </c>
      <c r="L24" s="20">
        <f>L22+L23</f>
        <v>8240.5</v>
      </c>
    </row>
    <row r="25" spans="1:16" ht="11.25" customHeight="1" x14ac:dyDescent="0.25">
      <c r="B25" s="24"/>
      <c r="C25" s="24"/>
      <c r="D25" s="24"/>
      <c r="E25" s="11"/>
      <c r="F25" s="24"/>
      <c r="G25" s="24"/>
      <c r="H25" s="24"/>
      <c r="I25" s="11"/>
      <c r="J25" s="24"/>
      <c r="K25" s="24"/>
      <c r="L25" s="24"/>
      <c r="M25" s="11"/>
      <c r="N25" s="24"/>
      <c r="O25" s="24"/>
      <c r="P25" s="24"/>
    </row>
    <row r="26" spans="1:16" ht="14.25" customHeight="1" x14ac:dyDescent="0.25">
      <c r="A26" s="15" t="s">
        <v>19</v>
      </c>
      <c r="B26" s="24"/>
      <c r="C26" s="24"/>
      <c r="D26" s="24"/>
      <c r="E26" s="11"/>
      <c r="F26" s="24"/>
      <c r="G26" s="24"/>
      <c r="H26" s="24"/>
      <c r="I26" s="11"/>
      <c r="J26" s="24"/>
      <c r="K26" s="24"/>
      <c r="L26" s="24"/>
      <c r="M26" s="11"/>
      <c r="N26" s="24"/>
      <c r="O26" s="24"/>
      <c r="P26" s="24"/>
    </row>
    <row r="27" spans="1:16" ht="14.25" customHeight="1" x14ac:dyDescent="0.25">
      <c r="B27" s="24"/>
      <c r="C27" s="24"/>
      <c r="D27" s="24"/>
      <c r="E27" s="11"/>
      <c r="F27" s="24"/>
      <c r="G27" s="24"/>
      <c r="H27" s="24"/>
      <c r="I27" s="11"/>
      <c r="J27" s="24"/>
      <c r="K27" s="24"/>
      <c r="L27" s="24"/>
      <c r="M27" s="11"/>
      <c r="N27" s="24"/>
      <c r="O27" s="24"/>
      <c r="P27" s="24"/>
    </row>
    <row r="28" spans="1:16" ht="14.25" customHeight="1" x14ac:dyDescent="0.25">
      <c r="B28" s="24"/>
      <c r="C28" s="24"/>
      <c r="D28" s="24"/>
      <c r="E28" s="11"/>
      <c r="F28" s="24"/>
      <c r="G28" s="24"/>
      <c r="H28" s="24"/>
      <c r="I28" s="11"/>
      <c r="J28" s="24"/>
      <c r="K28" s="24"/>
      <c r="L28" s="24"/>
      <c r="M28" s="11"/>
      <c r="N28" s="24"/>
      <c r="O28" s="24"/>
      <c r="P28" s="24"/>
    </row>
    <row r="29" spans="1:16" ht="14.25" customHeight="1" x14ac:dyDescent="0.25">
      <c r="B29" s="24"/>
      <c r="C29" s="24"/>
      <c r="D29" s="24"/>
      <c r="E29" s="11"/>
      <c r="F29" s="24"/>
      <c r="G29" s="24"/>
      <c r="H29" s="24"/>
      <c r="I29" s="11"/>
      <c r="J29" s="24"/>
      <c r="K29" s="24"/>
      <c r="L29" s="24"/>
      <c r="M29" s="11"/>
      <c r="N29" s="24"/>
      <c r="O29" s="24"/>
      <c r="P29" s="24"/>
    </row>
    <row r="30" spans="1:16" ht="14.25" customHeight="1" x14ac:dyDescent="0.25">
      <c r="B30" s="24"/>
      <c r="C30" s="24"/>
      <c r="D30" s="24"/>
      <c r="E30" s="11"/>
      <c r="F30" s="24"/>
      <c r="G30" s="24"/>
      <c r="H30" s="24"/>
      <c r="I30" s="11"/>
      <c r="J30" s="24"/>
      <c r="K30" s="24"/>
      <c r="L30" s="24"/>
      <c r="M30" s="11"/>
      <c r="N30" s="24"/>
      <c r="O30" s="24"/>
      <c r="P30" s="24"/>
    </row>
    <row r="31" spans="1:16" ht="14.25" customHeight="1" x14ac:dyDescent="0.25">
      <c r="B31" s="24"/>
      <c r="C31" s="24"/>
      <c r="D31" s="24"/>
      <c r="E31" s="11"/>
      <c r="F31" s="24"/>
      <c r="G31" s="24"/>
      <c r="H31" s="24"/>
      <c r="I31" s="11"/>
      <c r="J31" s="24"/>
      <c r="K31" s="24"/>
      <c r="L31" s="24"/>
      <c r="M31" s="11"/>
      <c r="N31" s="24"/>
      <c r="O31" s="24"/>
      <c r="P31" s="24"/>
    </row>
    <row r="32" spans="1:16" ht="14.25" customHeight="1" x14ac:dyDescent="0.25">
      <c r="B32" s="24"/>
      <c r="C32" s="24"/>
      <c r="D32" s="24"/>
      <c r="E32" s="11"/>
      <c r="F32" s="24"/>
      <c r="G32" s="29"/>
      <c r="H32" s="24"/>
      <c r="I32" s="11"/>
      <c r="J32" s="24"/>
      <c r="K32" s="24"/>
      <c r="L32" s="24"/>
      <c r="M32" s="11"/>
      <c r="N32" s="24"/>
      <c r="O32" s="24"/>
      <c r="P32" s="24"/>
    </row>
    <row r="33" spans="1:16" ht="14.25" customHeight="1" x14ac:dyDescent="0.25">
      <c r="B33" s="24"/>
      <c r="C33" s="24"/>
      <c r="D33" s="24"/>
      <c r="E33" s="11"/>
      <c r="F33" s="24"/>
      <c r="G33" s="29"/>
      <c r="H33" s="24"/>
      <c r="I33" s="11"/>
      <c r="J33" s="24"/>
      <c r="K33" s="24"/>
      <c r="L33" s="24"/>
      <c r="M33" s="11"/>
      <c r="N33" s="24"/>
      <c r="O33" s="24"/>
      <c r="P33" s="24"/>
    </row>
    <row r="34" spans="1:16" ht="14.25" customHeight="1" x14ac:dyDescent="0.25">
      <c r="B34" s="24"/>
      <c r="C34" s="24"/>
      <c r="D34" s="24"/>
      <c r="E34" s="11"/>
      <c r="F34" s="24"/>
      <c r="G34" s="24"/>
      <c r="H34" s="24"/>
      <c r="I34" s="11"/>
      <c r="J34" s="24"/>
      <c r="K34" s="24"/>
      <c r="L34" s="24"/>
      <c r="M34" s="11"/>
      <c r="N34" s="24"/>
      <c r="O34" s="24"/>
      <c r="P34" s="24"/>
    </row>
    <row r="35" spans="1:16" ht="14.25" customHeight="1" x14ac:dyDescent="0.25">
      <c r="B35" s="24"/>
      <c r="C35" s="24"/>
      <c r="D35" s="24"/>
      <c r="E35" s="11"/>
      <c r="F35" s="24"/>
      <c r="G35" s="24"/>
      <c r="H35" s="24"/>
      <c r="I35" s="11"/>
      <c r="J35" s="24"/>
      <c r="K35" s="24"/>
      <c r="L35" s="24"/>
      <c r="M35" s="11"/>
      <c r="N35" s="24"/>
      <c r="O35" s="24"/>
      <c r="P35" s="24"/>
    </row>
    <row r="36" spans="1:16" ht="14.25" customHeight="1" x14ac:dyDescent="0.25">
      <c r="B36" s="24"/>
      <c r="C36" s="24"/>
      <c r="D36" s="24"/>
      <c r="E36" s="11"/>
      <c r="F36" s="24"/>
      <c r="G36" s="24"/>
      <c r="H36" s="24"/>
      <c r="I36" s="11"/>
      <c r="J36" s="24"/>
      <c r="K36" s="24"/>
      <c r="L36" s="24"/>
      <c r="M36" s="11"/>
      <c r="N36" s="24"/>
      <c r="O36" s="24"/>
      <c r="P36" s="24"/>
    </row>
    <row r="37" spans="1:16" ht="14.25" customHeight="1" x14ac:dyDescent="0.25">
      <c r="B37" s="24"/>
      <c r="C37" s="24"/>
      <c r="D37" s="24"/>
      <c r="E37" s="11"/>
      <c r="F37" s="24"/>
      <c r="G37" s="24"/>
      <c r="H37" s="24"/>
      <c r="I37" s="11"/>
      <c r="J37" s="24"/>
      <c r="K37" s="24"/>
      <c r="L37" s="24"/>
      <c r="M37" s="11"/>
      <c r="N37" s="24"/>
      <c r="O37" s="24"/>
      <c r="P37" s="24"/>
    </row>
    <row r="38" spans="1:16" x14ac:dyDescent="0.25">
      <c r="E38" s="11"/>
      <c r="I38" s="11"/>
      <c r="M38" s="11"/>
    </row>
    <row r="39" spans="1:16" x14ac:dyDescent="0.25">
      <c r="E39" s="11"/>
      <c r="I39" s="11"/>
      <c r="M39" s="11"/>
    </row>
    <row r="40" spans="1:16" x14ac:dyDescent="0.25">
      <c r="A40" s="14" t="s">
        <v>23</v>
      </c>
      <c r="B40" s="64" t="s">
        <v>31</v>
      </c>
      <c r="C40" s="62"/>
      <c r="D40" s="43"/>
      <c r="E40" s="62" t="s">
        <v>30</v>
      </c>
      <c r="F40" s="62"/>
      <c r="G40" s="43"/>
      <c r="H40" s="62" t="s">
        <v>29</v>
      </c>
      <c r="I40" s="62"/>
      <c r="J40" s="43"/>
      <c r="K40" s="62" t="s">
        <v>28</v>
      </c>
      <c r="L40" s="62"/>
      <c r="M40" s="43"/>
    </row>
    <row r="41" spans="1:16" x14ac:dyDescent="0.25">
      <c r="B41" s="16" t="s">
        <v>13</v>
      </c>
      <c r="C41" s="16" t="s">
        <v>15</v>
      </c>
      <c r="D41" s="12"/>
      <c r="E41" s="16" t="s">
        <v>13</v>
      </c>
      <c r="F41" s="16" t="s">
        <v>15</v>
      </c>
      <c r="G41" s="12"/>
      <c r="H41" s="16" t="s">
        <v>13</v>
      </c>
      <c r="I41" s="16" t="s">
        <v>15</v>
      </c>
      <c r="J41" s="12"/>
      <c r="K41" s="16" t="s">
        <v>13</v>
      </c>
      <c r="L41" s="16" t="s">
        <v>15</v>
      </c>
      <c r="N41" s="54">
        <v>400</v>
      </c>
      <c r="O41" s="15" t="s">
        <v>32</v>
      </c>
    </row>
    <row r="42" spans="1:16" x14ac:dyDescent="0.25">
      <c r="A42" s="15" t="s">
        <v>1</v>
      </c>
      <c r="B42" s="30">
        <v>4800</v>
      </c>
      <c r="C42" s="31">
        <f>B42</f>
        <v>4800</v>
      </c>
      <c r="D42" s="32"/>
      <c r="E42" s="30">
        <v>4000</v>
      </c>
      <c r="F42" s="31">
        <f>E42</f>
        <v>4000</v>
      </c>
      <c r="G42" s="32"/>
      <c r="H42" s="30">
        <v>2800</v>
      </c>
      <c r="I42" s="31">
        <f>H42</f>
        <v>2800</v>
      </c>
      <c r="J42" s="32"/>
      <c r="K42" s="30">
        <v>2000</v>
      </c>
      <c r="L42" s="5">
        <f>K42</f>
        <v>2000</v>
      </c>
    </row>
    <row r="43" spans="1:16" x14ac:dyDescent="0.25">
      <c r="A43" s="15" t="s">
        <v>58</v>
      </c>
      <c r="B43" s="4">
        <f>B4/2</f>
        <v>2098</v>
      </c>
      <c r="C43" s="6">
        <f>C4/2</f>
        <v>5901</v>
      </c>
      <c r="D43" s="9"/>
      <c r="E43" s="6">
        <f>B43</f>
        <v>2098</v>
      </c>
      <c r="F43" s="6">
        <f>C43</f>
        <v>5901</v>
      </c>
      <c r="G43" s="9"/>
      <c r="H43" s="6">
        <f>B43</f>
        <v>2098</v>
      </c>
      <c r="I43" s="6">
        <f>C43</f>
        <v>5901</v>
      </c>
      <c r="J43" s="9"/>
      <c r="K43" s="6">
        <f>B43*0</f>
        <v>0</v>
      </c>
      <c r="L43" s="6">
        <f>C43*0</f>
        <v>0</v>
      </c>
    </row>
    <row r="44" spans="1:16" x14ac:dyDescent="0.25">
      <c r="A44" s="15" t="s">
        <v>59</v>
      </c>
      <c r="B44" s="4">
        <f>B5/2</f>
        <v>676.5</v>
      </c>
      <c r="C44" s="6">
        <f>B44</f>
        <v>676.5</v>
      </c>
      <c r="D44" s="9"/>
      <c r="E44" s="6">
        <f t="shared" ref="E44:F46" si="4">B44*0.75</f>
        <v>507.375</v>
      </c>
      <c r="F44" s="6">
        <f t="shared" si="4"/>
        <v>507.375</v>
      </c>
      <c r="G44" s="9"/>
      <c r="H44" s="6">
        <f t="shared" ref="H44:I46" si="5">B44*0.5</f>
        <v>338.25</v>
      </c>
      <c r="I44" s="6">
        <f t="shared" si="5"/>
        <v>338.25</v>
      </c>
      <c r="J44" s="9"/>
      <c r="K44" s="6">
        <f>B44*0.25</f>
        <v>169.125</v>
      </c>
      <c r="L44" s="6">
        <f>C44*0.25</f>
        <v>169.125</v>
      </c>
    </row>
    <row r="45" spans="1:16" x14ac:dyDescent="0.25">
      <c r="A45" s="15" t="s">
        <v>3</v>
      </c>
      <c r="B45" s="4">
        <f>B6/2</f>
        <v>1301.5</v>
      </c>
      <c r="C45" s="6">
        <f>B45</f>
        <v>1301.5</v>
      </c>
      <c r="D45" s="9"/>
      <c r="E45" s="6">
        <f t="shared" si="4"/>
        <v>976.125</v>
      </c>
      <c r="F45" s="6">
        <f t="shared" si="4"/>
        <v>976.125</v>
      </c>
      <c r="G45" s="9"/>
      <c r="H45" s="6">
        <f t="shared" si="5"/>
        <v>650.75</v>
      </c>
      <c r="I45" s="6">
        <f t="shared" si="5"/>
        <v>650.75</v>
      </c>
      <c r="J45" s="9"/>
      <c r="K45" s="6">
        <f>B45*0</f>
        <v>0</v>
      </c>
      <c r="L45" s="6">
        <f>C45*0</f>
        <v>0</v>
      </c>
    </row>
    <row r="46" spans="1:16" x14ac:dyDescent="0.25">
      <c r="A46" s="15" t="s">
        <v>2</v>
      </c>
      <c r="B46" s="4">
        <f>B7/2</f>
        <v>1782</v>
      </c>
      <c r="C46" s="6">
        <f>C7/2</f>
        <v>1782</v>
      </c>
      <c r="D46" s="9"/>
      <c r="E46" s="6">
        <f t="shared" si="4"/>
        <v>1336.5</v>
      </c>
      <c r="F46" s="6">
        <f t="shared" si="4"/>
        <v>1336.5</v>
      </c>
      <c r="G46" s="9"/>
      <c r="H46" s="6">
        <f t="shared" si="5"/>
        <v>891</v>
      </c>
      <c r="I46" s="6">
        <f t="shared" si="5"/>
        <v>891</v>
      </c>
      <c r="J46" s="9"/>
      <c r="K46" s="6">
        <f>B46*0.25</f>
        <v>445.5</v>
      </c>
      <c r="L46" s="6">
        <f>C46*0.25</f>
        <v>445.5</v>
      </c>
    </row>
    <row r="47" spans="1:16" ht="15.75" thickBot="1" x14ac:dyDescent="0.3">
      <c r="A47" s="15" t="s">
        <v>75</v>
      </c>
      <c r="B47" s="1">
        <v>26</v>
      </c>
      <c r="C47" s="7">
        <v>26</v>
      </c>
      <c r="D47" s="11"/>
      <c r="E47" s="7">
        <v>26</v>
      </c>
      <c r="F47" s="7">
        <v>26</v>
      </c>
      <c r="G47" s="11"/>
      <c r="H47" s="7">
        <v>26</v>
      </c>
      <c r="I47" s="7">
        <v>26</v>
      </c>
      <c r="J47" s="11"/>
      <c r="K47" s="7"/>
      <c r="L47" s="7"/>
    </row>
    <row r="48" spans="1:16" ht="15.75" thickTop="1" x14ac:dyDescent="0.25">
      <c r="A48" s="15" t="s">
        <v>4</v>
      </c>
      <c r="B48" s="22">
        <f>SUM(B42:B47)</f>
        <v>10684</v>
      </c>
      <c r="C48" s="20">
        <f>SUM(C42:C47)</f>
        <v>14487</v>
      </c>
      <c r="D48" s="11"/>
      <c r="E48" s="20">
        <f>SUM(E42:E47)</f>
        <v>8944</v>
      </c>
      <c r="F48" s="20">
        <f>SUM(F42:F47)</f>
        <v>12747</v>
      </c>
      <c r="G48" s="9"/>
      <c r="H48" s="20">
        <f>SUM(H42:H47)</f>
        <v>6804</v>
      </c>
      <c r="I48" s="20">
        <f>SUM(I42:I47)</f>
        <v>10607</v>
      </c>
      <c r="J48" s="9"/>
      <c r="K48" s="20">
        <f>SUM(K42:K47)</f>
        <v>2614.625</v>
      </c>
      <c r="L48" s="20">
        <f>SUM(L42:L47)</f>
        <v>2614.625</v>
      </c>
    </row>
    <row r="49" spans="1:16" ht="15.75" thickBot="1" x14ac:dyDescent="0.3">
      <c r="A49" s="15" t="s">
        <v>5</v>
      </c>
      <c r="B49" s="2">
        <v>0</v>
      </c>
      <c r="C49" s="8">
        <v>0</v>
      </c>
      <c r="D49" s="9"/>
      <c r="E49" s="8">
        <v>0</v>
      </c>
      <c r="F49" s="8">
        <v>0</v>
      </c>
      <c r="G49" s="9"/>
      <c r="H49" s="8">
        <v>0</v>
      </c>
      <c r="I49" s="8">
        <v>0</v>
      </c>
      <c r="J49" s="9"/>
      <c r="K49" s="8">
        <v>0</v>
      </c>
      <c r="L49" s="8">
        <v>0</v>
      </c>
    </row>
    <row r="50" spans="1:16" ht="15.75" thickTop="1" x14ac:dyDescent="0.25">
      <c r="A50" s="15" t="s">
        <v>6</v>
      </c>
      <c r="B50" s="23">
        <f>B48+B49</f>
        <v>10684</v>
      </c>
      <c r="C50" s="21">
        <f>C48+C49</f>
        <v>14487</v>
      </c>
      <c r="D50" s="11"/>
      <c r="E50" s="21">
        <f>E48+E49</f>
        <v>8944</v>
      </c>
      <c r="F50" s="21">
        <f>F48+F49</f>
        <v>12747</v>
      </c>
      <c r="G50" s="9"/>
      <c r="H50" s="21">
        <f>H48+H49</f>
        <v>6804</v>
      </c>
      <c r="I50" s="21">
        <f>I48+I49</f>
        <v>10607</v>
      </c>
      <c r="J50" s="9"/>
      <c r="K50" s="21">
        <f>K48+K49</f>
        <v>2614.625</v>
      </c>
      <c r="L50" s="21">
        <f>L48+L49</f>
        <v>2614.625</v>
      </c>
    </row>
    <row r="51" spans="1:16" x14ac:dyDescent="0.25">
      <c r="B51" s="24"/>
      <c r="C51" s="24"/>
      <c r="D51" s="24"/>
      <c r="E51" s="11"/>
      <c r="F51" s="24"/>
      <c r="G51" s="24"/>
      <c r="H51" s="24"/>
      <c r="I51" s="11"/>
      <c r="J51" s="24"/>
      <c r="K51" s="24"/>
      <c r="L51" s="24"/>
      <c r="M51" s="11"/>
      <c r="N51" s="24"/>
      <c r="O51" s="24"/>
      <c r="P51" s="24"/>
    </row>
    <row r="52" spans="1:16" x14ac:dyDescent="0.25">
      <c r="B52" s="24"/>
      <c r="C52" s="24"/>
      <c r="D52" s="24"/>
      <c r="E52" s="11"/>
      <c r="F52" s="24"/>
      <c r="G52" s="24"/>
      <c r="H52" s="24"/>
      <c r="I52" s="11"/>
      <c r="J52" s="24"/>
      <c r="K52" s="24"/>
      <c r="L52" s="24"/>
      <c r="M52" s="11"/>
      <c r="N52" s="24"/>
      <c r="O52" s="24"/>
      <c r="P52" s="24"/>
    </row>
    <row r="53" spans="1:16" s="11" customFormat="1" x14ac:dyDescent="0.25">
      <c r="A53" s="14" t="s">
        <v>27</v>
      </c>
      <c r="B53" s="64" t="s">
        <v>33</v>
      </c>
      <c r="C53" s="62"/>
      <c r="D53" s="43"/>
      <c r="E53" s="62" t="s">
        <v>34</v>
      </c>
      <c r="F53" s="62"/>
      <c r="G53" s="43"/>
      <c r="H53" s="62" t="s">
        <v>35</v>
      </c>
      <c r="I53" s="62"/>
      <c r="J53" s="43"/>
      <c r="K53" s="62" t="s">
        <v>36</v>
      </c>
      <c r="L53" s="62"/>
      <c r="N53" s="63"/>
      <c r="O53" s="63"/>
      <c r="P53" s="63"/>
    </row>
    <row r="54" spans="1:16" x14ac:dyDescent="0.25">
      <c r="B54" s="16" t="str">
        <f>B41</f>
        <v>W/Parent</v>
      </c>
      <c r="C54" s="16" t="str">
        <f>C41</f>
        <v>Off Campus</v>
      </c>
      <c r="D54" s="12"/>
      <c r="E54" s="16" t="str">
        <f>E41</f>
        <v>W/Parent</v>
      </c>
      <c r="F54" s="16" t="str">
        <f>F41</f>
        <v>Off Campus</v>
      </c>
      <c r="G54" s="12"/>
      <c r="H54" s="16" t="str">
        <f>H41</f>
        <v>W/Parent</v>
      </c>
      <c r="I54" s="16" t="str">
        <f>I41</f>
        <v>Off Campus</v>
      </c>
      <c r="J54" s="12"/>
      <c r="K54" s="16" t="str">
        <f>K41</f>
        <v>W/Parent</v>
      </c>
      <c r="L54" s="16" t="str">
        <f>L41</f>
        <v>Off Campus</v>
      </c>
      <c r="N54" s="55">
        <v>500</v>
      </c>
      <c r="O54" s="15" t="s">
        <v>32</v>
      </c>
    </row>
    <row r="55" spans="1:16" x14ac:dyDescent="0.25">
      <c r="A55" s="15" t="str">
        <f>A42</f>
        <v>Tuition &amp; Fees</v>
      </c>
      <c r="B55" s="5">
        <f>N54*9</f>
        <v>4500</v>
      </c>
      <c r="C55" s="5">
        <f>B55</f>
        <v>4500</v>
      </c>
      <c r="D55" s="9"/>
      <c r="E55" s="6">
        <f>N54*8</f>
        <v>4000</v>
      </c>
      <c r="F55" s="5">
        <f>E55</f>
        <v>4000</v>
      </c>
      <c r="G55" s="9"/>
      <c r="H55" s="6">
        <f>N54*6</f>
        <v>3000</v>
      </c>
      <c r="I55" s="6">
        <f>H55</f>
        <v>3000</v>
      </c>
      <c r="J55" s="9"/>
      <c r="K55" s="6">
        <f>N54*4</f>
        <v>2000</v>
      </c>
      <c r="L55" s="5">
        <f>K55</f>
        <v>2000</v>
      </c>
    </row>
    <row r="56" spans="1:16" x14ac:dyDescent="0.25">
      <c r="A56" s="15" t="str">
        <f>A43</f>
        <v>Housing and meals</v>
      </c>
      <c r="B56" s="6">
        <f>B17/2</f>
        <v>2098</v>
      </c>
      <c r="C56" s="6">
        <f>C17/2</f>
        <v>5901</v>
      </c>
      <c r="D56" s="9"/>
      <c r="E56" s="6">
        <f>B56</f>
        <v>2098</v>
      </c>
      <c r="F56" s="6">
        <f>C56</f>
        <v>5901</v>
      </c>
      <c r="G56" s="9"/>
      <c r="H56" s="6">
        <f>B56</f>
        <v>2098</v>
      </c>
      <c r="I56" s="6">
        <f>C56</f>
        <v>5901</v>
      </c>
      <c r="J56" s="9"/>
      <c r="K56" s="6">
        <f>B56*0</f>
        <v>0</v>
      </c>
      <c r="L56" s="6">
        <f>C56*0</f>
        <v>0</v>
      </c>
    </row>
    <row r="57" spans="1:16" x14ac:dyDescent="0.25">
      <c r="A57" s="15" t="str">
        <f>A44</f>
        <v>Books and supplies</v>
      </c>
      <c r="B57" s="6">
        <f>B18/2</f>
        <v>676.5</v>
      </c>
      <c r="C57" s="6">
        <f>B57</f>
        <v>676.5</v>
      </c>
      <c r="D57" s="9"/>
      <c r="E57" s="6">
        <f t="shared" ref="E57:F58" si="6">B57*0.75</f>
        <v>507.375</v>
      </c>
      <c r="F57" s="6">
        <f t="shared" si="6"/>
        <v>507.375</v>
      </c>
      <c r="G57" s="9"/>
      <c r="H57" s="6">
        <f t="shared" ref="H57:I58" si="7">B57*0.5</f>
        <v>338.25</v>
      </c>
      <c r="I57" s="6">
        <f t="shared" si="7"/>
        <v>338.25</v>
      </c>
      <c r="J57" s="9"/>
      <c r="K57" s="6">
        <f>B57*0.25</f>
        <v>169.125</v>
      </c>
      <c r="L57" s="6">
        <f>C57*0.25</f>
        <v>169.125</v>
      </c>
    </row>
    <row r="58" spans="1:16" x14ac:dyDescent="0.25">
      <c r="A58" s="15" t="str">
        <f>A45</f>
        <v>Personal</v>
      </c>
      <c r="B58" s="6">
        <f>B19/2</f>
        <v>1301.5</v>
      </c>
      <c r="C58" s="6">
        <f>C19/2</f>
        <v>1301.5</v>
      </c>
      <c r="D58" s="9"/>
      <c r="E58" s="6">
        <f t="shared" si="6"/>
        <v>976.125</v>
      </c>
      <c r="F58" s="6">
        <f t="shared" si="6"/>
        <v>976.125</v>
      </c>
      <c r="G58" s="9"/>
      <c r="H58" s="6">
        <f t="shared" si="7"/>
        <v>650.75</v>
      </c>
      <c r="I58" s="6">
        <f t="shared" si="7"/>
        <v>650.75</v>
      </c>
      <c r="J58" s="9"/>
      <c r="K58" s="6">
        <f>B58*0</f>
        <v>0</v>
      </c>
      <c r="L58" s="6">
        <f>C58*0</f>
        <v>0</v>
      </c>
    </row>
    <row r="59" spans="1:16" x14ac:dyDescent="0.25">
      <c r="A59" s="15" t="str">
        <f>A46</f>
        <v>Travel</v>
      </c>
      <c r="B59" s="6">
        <v>1712</v>
      </c>
      <c r="C59" s="6">
        <f>C20/2</f>
        <v>1782</v>
      </c>
      <c r="D59" s="9"/>
      <c r="E59" s="6">
        <f>B59</f>
        <v>1712</v>
      </c>
      <c r="F59" s="6">
        <f>C59</f>
        <v>1782</v>
      </c>
      <c r="G59" s="9"/>
      <c r="H59" s="6">
        <f>B59</f>
        <v>1712</v>
      </c>
      <c r="I59" s="6">
        <f>C59</f>
        <v>1782</v>
      </c>
      <c r="J59" s="9"/>
      <c r="K59" s="6">
        <f>B59</f>
        <v>1712</v>
      </c>
      <c r="L59" s="6">
        <f>C59</f>
        <v>1782</v>
      </c>
    </row>
    <row r="60" spans="1:16" ht="15.75" thickBot="1" x14ac:dyDescent="0.3">
      <c r="A60" s="15" t="s">
        <v>75</v>
      </c>
      <c r="B60" s="1">
        <v>26</v>
      </c>
      <c r="C60" s="7">
        <v>26</v>
      </c>
      <c r="D60" s="27"/>
      <c r="E60" s="7">
        <v>26</v>
      </c>
      <c r="F60" s="7">
        <v>26</v>
      </c>
      <c r="G60" s="27"/>
      <c r="H60" s="7">
        <v>26</v>
      </c>
      <c r="I60" s="7">
        <v>26</v>
      </c>
      <c r="J60" s="27"/>
      <c r="K60" s="7"/>
      <c r="L60" s="7"/>
    </row>
    <row r="61" spans="1:16" ht="15.75" thickTop="1" x14ac:dyDescent="0.25">
      <c r="A61" s="15" t="str">
        <f>A48</f>
        <v>Resident Total</v>
      </c>
      <c r="B61" s="21">
        <f>SUM(B55:B60)</f>
        <v>10314</v>
      </c>
      <c r="C61" s="21">
        <f>SUM(C55:C60)</f>
        <v>14187</v>
      </c>
      <c r="D61" s="11"/>
      <c r="E61" s="21">
        <f>SUM(E55:E60)</f>
        <v>9319.5</v>
      </c>
      <c r="F61" s="21">
        <f>SUM(F55:F60)</f>
        <v>13192.5</v>
      </c>
      <c r="G61" s="9"/>
      <c r="H61" s="21">
        <f>SUM(H55:H60)</f>
        <v>7825</v>
      </c>
      <c r="I61" s="21">
        <f>SUM(I55:I60)</f>
        <v>11698</v>
      </c>
      <c r="J61" s="9"/>
      <c r="K61" s="21">
        <f>SUM(K55:K60)</f>
        <v>3881.125</v>
      </c>
      <c r="L61" s="21">
        <f>SUM(L55:L60)</f>
        <v>3951.125</v>
      </c>
    </row>
    <row r="62" spans="1:16" ht="15.75" thickBot="1" x14ac:dyDescent="0.3">
      <c r="A62" s="15" t="str">
        <f>A49</f>
        <v>Non-Res Fee</v>
      </c>
      <c r="B62" s="8">
        <v>0</v>
      </c>
      <c r="C62" s="8">
        <v>0</v>
      </c>
      <c r="D62" s="9"/>
      <c r="E62" s="8">
        <v>0</v>
      </c>
      <c r="F62" s="8">
        <v>0</v>
      </c>
      <c r="G62" s="9"/>
      <c r="H62" s="8">
        <v>0</v>
      </c>
      <c r="I62" s="8">
        <v>0</v>
      </c>
      <c r="J62" s="9"/>
      <c r="K62" s="8">
        <v>0</v>
      </c>
      <c r="L62" s="13">
        <v>0</v>
      </c>
    </row>
    <row r="63" spans="1:16" ht="15.75" thickTop="1" x14ac:dyDescent="0.25">
      <c r="A63" s="15" t="str">
        <f>A50</f>
        <v>Non-Res Total</v>
      </c>
      <c r="B63" s="21">
        <f>B61+B62</f>
        <v>10314</v>
      </c>
      <c r="C63" s="21">
        <f>C61+C62</f>
        <v>14187</v>
      </c>
      <c r="D63" s="11"/>
      <c r="E63" s="21">
        <f>E61+E62</f>
        <v>9319.5</v>
      </c>
      <c r="F63" s="21">
        <f>F61+F62</f>
        <v>13192.5</v>
      </c>
      <c r="G63" s="9"/>
      <c r="H63" s="20">
        <f>H61+H62</f>
        <v>7825</v>
      </c>
      <c r="I63" s="20">
        <f>I61+I62</f>
        <v>11698</v>
      </c>
      <c r="J63" s="9"/>
      <c r="K63" s="20">
        <f>K61+K62</f>
        <v>3881.125</v>
      </c>
      <c r="L63" s="20">
        <f>L61+L62</f>
        <v>3951.125</v>
      </c>
    </row>
    <row r="64" spans="1:16" ht="9.75" customHeight="1" x14ac:dyDescent="0.25">
      <c r="B64" s="24"/>
      <c r="C64" s="24"/>
      <c r="D64" s="24"/>
      <c r="E64" s="11"/>
      <c r="F64" s="24"/>
      <c r="G64" s="24"/>
      <c r="H64" s="24"/>
      <c r="I64" s="11"/>
      <c r="J64" s="24"/>
      <c r="K64" s="24"/>
      <c r="L64" s="24"/>
      <c r="M64" s="11"/>
      <c r="N64" s="24"/>
      <c r="O64" s="24"/>
      <c r="P64" s="24"/>
    </row>
    <row r="65" spans="1:16" ht="12" customHeight="1" x14ac:dyDescent="0.25">
      <c r="A65" s="15" t="s">
        <v>19</v>
      </c>
      <c r="C65" s="24"/>
      <c r="D65" s="24"/>
      <c r="E65" s="11"/>
      <c r="F65" s="24"/>
      <c r="G65" s="24"/>
      <c r="H65" s="24"/>
      <c r="I65" s="11"/>
      <c r="J65" s="24"/>
      <c r="K65" s="24"/>
      <c r="L65" s="24"/>
      <c r="M65" s="11"/>
      <c r="N65" s="24"/>
      <c r="O65" s="24"/>
      <c r="P65" s="24"/>
    </row>
    <row r="66" spans="1:16" x14ac:dyDescent="0.25">
      <c r="B66" s="10"/>
      <c r="C66" s="10"/>
      <c r="D66" s="10"/>
      <c r="E66" s="9"/>
      <c r="F66" s="10"/>
      <c r="G66" s="10"/>
      <c r="H66" s="10"/>
      <c r="I66" s="9"/>
      <c r="J66" s="10"/>
      <c r="K66" s="10"/>
      <c r="L66" s="10"/>
      <c r="M66" s="9"/>
      <c r="N66" s="10"/>
      <c r="O66" s="10"/>
      <c r="P66" s="10"/>
    </row>
    <row r="70" spans="1:16" x14ac:dyDescent="0.25">
      <c r="B70" s="28"/>
    </row>
  </sheetData>
  <mergeCells count="17">
    <mergeCell ref="N53:P53"/>
    <mergeCell ref="B53:C53"/>
    <mergeCell ref="E40:F40"/>
    <mergeCell ref="H40:I40"/>
    <mergeCell ref="K40:L40"/>
    <mergeCell ref="E53:F53"/>
    <mergeCell ref="H53:I53"/>
    <mergeCell ref="K53:L53"/>
    <mergeCell ref="B40:C40"/>
    <mergeCell ref="K1:L1"/>
    <mergeCell ref="B14:C14"/>
    <mergeCell ref="E14:F14"/>
    <mergeCell ref="H14:I14"/>
    <mergeCell ref="K14:L14"/>
    <mergeCell ref="B1:C1"/>
    <mergeCell ref="E1:F1"/>
    <mergeCell ref="H1:I1"/>
  </mergeCells>
  <pageMargins left="0.25" right="0.25" top="0.5" bottom="0.5" header="0.25" footer="0.25"/>
  <pageSetup orientation="landscape" r:id="rId1"/>
  <headerFooter differentOddEven="1">
    <oddHeader>&amp;L&amp;"-,Bold"&amp;14 2024-2025 - eULM Cost of Attendance</oddHeader>
    <oddFooter>&amp;C
&amp;D</oddFooter>
    <evenHeader>&amp;L&amp;"-,Bold"&amp;12 2023-2024 - eULM Cost of Attendance - One Semester</evenHeader>
    <evenFooter>&amp;L
&amp;C&amp;D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view="pageLayout" zoomScaleNormal="100" workbookViewId="0">
      <selection activeCell="B13" sqref="B13:C13"/>
    </sheetView>
  </sheetViews>
  <sheetFormatPr defaultColWidth="9.140625" defaultRowHeight="15" x14ac:dyDescent="0.25"/>
  <cols>
    <col min="1" max="1" width="15.42578125" style="15" bestFit="1" customWidth="1"/>
    <col min="2" max="2" width="9.140625" style="15" customWidth="1"/>
    <col min="3" max="3" width="10.140625" style="15" bestFit="1" customWidth="1"/>
    <col min="4" max="4" width="1.5703125" style="15" customWidth="1"/>
    <col min="5" max="5" width="8.5703125" style="15" bestFit="1" customWidth="1"/>
    <col min="6" max="6" width="9.140625" style="15" customWidth="1"/>
    <col min="7" max="7" width="1.5703125" style="15" customWidth="1"/>
    <col min="8" max="8" width="9.140625" style="15" customWidth="1"/>
    <col min="9" max="9" width="10.140625" style="15" bestFit="1" customWidth="1"/>
    <col min="10" max="10" width="1.5703125" style="15" customWidth="1"/>
    <col min="11" max="11" width="9.140625" style="15" customWidth="1"/>
    <col min="12" max="12" width="9" style="15" customWidth="1"/>
    <col min="13" max="13" width="1.5703125" style="15" customWidth="1"/>
    <col min="14" max="14" width="5.5703125" style="15" customWidth="1"/>
    <col min="15" max="15" width="9.5703125" style="15" bestFit="1" customWidth="1"/>
    <col min="16" max="16" width="9.140625" style="15" customWidth="1"/>
    <col min="17" max="16384" width="9.140625" style="15"/>
  </cols>
  <sheetData>
    <row r="1" spans="1:16" ht="11.25" customHeight="1" x14ac:dyDescent="0.25">
      <c r="B1" s="24"/>
      <c r="C1" s="24"/>
      <c r="D1" s="11"/>
      <c r="E1" s="24"/>
      <c r="F1" s="24"/>
      <c r="G1" s="11"/>
      <c r="H1" s="24"/>
      <c r="I1" s="24"/>
      <c r="J1" s="11"/>
      <c r="K1" s="24"/>
      <c r="L1" s="24"/>
    </row>
    <row r="2" spans="1:16" x14ac:dyDescent="0.25">
      <c r="A2" s="14" t="s">
        <v>8</v>
      </c>
      <c r="B2" s="64" t="s">
        <v>38</v>
      </c>
      <c r="C2" s="62"/>
      <c r="D2" s="43"/>
      <c r="E2" s="62" t="s">
        <v>41</v>
      </c>
      <c r="F2" s="62"/>
      <c r="G2" s="43"/>
      <c r="H2" s="62" t="s">
        <v>39</v>
      </c>
      <c r="I2" s="62"/>
      <c r="J2" s="43"/>
      <c r="K2" s="62" t="s">
        <v>40</v>
      </c>
      <c r="L2" s="62"/>
    </row>
    <row r="3" spans="1:16" x14ac:dyDescent="0.25">
      <c r="B3" s="16" t="s">
        <v>13</v>
      </c>
      <c r="C3" s="16" t="s">
        <v>15</v>
      </c>
      <c r="D3" s="12"/>
      <c r="E3" s="16" t="s">
        <v>13</v>
      </c>
      <c r="F3" s="16" t="s">
        <v>15</v>
      </c>
      <c r="G3" s="12"/>
      <c r="H3" s="16" t="s">
        <v>13</v>
      </c>
      <c r="I3" s="16" t="s">
        <v>15</v>
      </c>
      <c r="J3" s="12"/>
      <c r="K3" s="16" t="s">
        <v>13</v>
      </c>
      <c r="L3" s="16" t="s">
        <v>15</v>
      </c>
    </row>
    <row r="4" spans="1:16" x14ac:dyDescent="0.25">
      <c r="A4" s="15" t="s">
        <v>1</v>
      </c>
      <c r="B4" s="5">
        <f>3600</f>
        <v>3600</v>
      </c>
      <c r="C4" s="5">
        <f>B4</f>
        <v>3600</v>
      </c>
      <c r="D4" s="9"/>
      <c r="E4" s="6">
        <f>3000</f>
        <v>3000</v>
      </c>
      <c r="F4" s="6">
        <f>E4</f>
        <v>3000</v>
      </c>
      <c r="G4" s="9"/>
      <c r="H4" s="6">
        <f>1800</f>
        <v>1800</v>
      </c>
      <c r="I4" s="6">
        <f>H4</f>
        <v>1800</v>
      </c>
      <c r="J4" s="9"/>
      <c r="K4" s="6">
        <v>1200</v>
      </c>
      <c r="L4" s="5">
        <f>K4</f>
        <v>1200</v>
      </c>
    </row>
    <row r="5" spans="1:16" x14ac:dyDescent="0.25">
      <c r="A5" s="15" t="s">
        <v>58</v>
      </c>
      <c r="B5" s="6">
        <f>'2425-UG_Gr_PharmD'!B4</f>
        <v>4196</v>
      </c>
      <c r="C5" s="6">
        <f>'2425-UG_Gr_PharmD'!D4</f>
        <v>11802</v>
      </c>
      <c r="D5" s="9"/>
      <c r="E5" s="6">
        <f t="shared" ref="E5:F8" si="0">B5</f>
        <v>4196</v>
      </c>
      <c r="F5" s="6">
        <f t="shared" si="0"/>
        <v>11802</v>
      </c>
      <c r="G5" s="9"/>
      <c r="H5" s="6">
        <f t="shared" ref="H5:I8" si="1">B5</f>
        <v>4196</v>
      </c>
      <c r="I5" s="6">
        <f t="shared" si="1"/>
        <v>11802</v>
      </c>
      <c r="J5" s="9"/>
      <c r="K5" s="6">
        <f>B5*0</f>
        <v>0</v>
      </c>
      <c r="L5" s="6">
        <f>C5*0</f>
        <v>0</v>
      </c>
    </row>
    <row r="6" spans="1:16" x14ac:dyDescent="0.25">
      <c r="A6" s="15" t="s">
        <v>59</v>
      </c>
      <c r="B6" s="6">
        <f>'2425-UG_Gr_PharmD'!B5</f>
        <v>1353</v>
      </c>
      <c r="C6" s="6">
        <f>'2425-UG_Gr_PharmD'!D5</f>
        <v>1353</v>
      </c>
      <c r="D6" s="9"/>
      <c r="E6" s="6">
        <f t="shared" si="0"/>
        <v>1353</v>
      </c>
      <c r="F6" s="6">
        <f t="shared" si="0"/>
        <v>1353</v>
      </c>
      <c r="G6" s="9"/>
      <c r="H6" s="6">
        <f t="shared" si="1"/>
        <v>1353</v>
      </c>
      <c r="I6" s="6">
        <f t="shared" si="1"/>
        <v>1353</v>
      </c>
      <c r="J6" s="9"/>
      <c r="K6" s="6">
        <f>B6*0.5</f>
        <v>676.5</v>
      </c>
      <c r="L6" s="6">
        <f>C6*0.5</f>
        <v>676.5</v>
      </c>
    </row>
    <row r="7" spans="1:16" x14ac:dyDescent="0.25">
      <c r="A7" s="15" t="s">
        <v>3</v>
      </c>
      <c r="B7" s="6">
        <f>'2425-UG_Gr_PharmD'!B6</f>
        <v>2603</v>
      </c>
      <c r="C7" s="6">
        <f>'2425-UG_Gr_PharmD'!D6</f>
        <v>2603</v>
      </c>
      <c r="D7" s="9"/>
      <c r="E7" s="6">
        <f t="shared" si="0"/>
        <v>2603</v>
      </c>
      <c r="F7" s="6">
        <f t="shared" si="0"/>
        <v>2603</v>
      </c>
      <c r="G7" s="9"/>
      <c r="H7" s="6">
        <f t="shared" si="1"/>
        <v>2603</v>
      </c>
      <c r="I7" s="6">
        <f t="shared" si="1"/>
        <v>2603</v>
      </c>
      <c r="J7" s="9"/>
      <c r="K7" s="6">
        <f>B7*0</f>
        <v>0</v>
      </c>
      <c r="L7" s="6">
        <f>C7*0</f>
        <v>0</v>
      </c>
    </row>
    <row r="8" spans="1:16" x14ac:dyDescent="0.25">
      <c r="A8" s="15" t="s">
        <v>2</v>
      </c>
      <c r="B8" s="6">
        <v>3564</v>
      </c>
      <c r="C8" s="6">
        <v>3564</v>
      </c>
      <c r="D8" s="9"/>
      <c r="E8" s="6">
        <f t="shared" si="0"/>
        <v>3564</v>
      </c>
      <c r="F8" s="6">
        <f t="shared" si="0"/>
        <v>3564</v>
      </c>
      <c r="G8" s="9"/>
      <c r="H8" s="6">
        <f t="shared" si="1"/>
        <v>3564</v>
      </c>
      <c r="I8" s="6">
        <f t="shared" si="1"/>
        <v>3564</v>
      </c>
      <c r="J8" s="9"/>
      <c r="K8" s="6">
        <f>B8</f>
        <v>3564</v>
      </c>
      <c r="L8" s="6">
        <f>C8</f>
        <v>3564</v>
      </c>
    </row>
    <row r="9" spans="1:16" ht="15.75" customHeight="1" thickBot="1" x14ac:dyDescent="0.3">
      <c r="A9" s="15" t="s">
        <v>75</v>
      </c>
      <c r="B9" s="7">
        <v>52</v>
      </c>
      <c r="C9" s="7">
        <v>52</v>
      </c>
      <c r="D9" s="11"/>
      <c r="E9" s="8">
        <v>52</v>
      </c>
      <c r="F9" s="8">
        <v>52</v>
      </c>
      <c r="G9" s="9"/>
      <c r="H9" s="8">
        <v>52</v>
      </c>
      <c r="I9" s="8">
        <v>52</v>
      </c>
      <c r="J9" s="9"/>
      <c r="K9" s="8"/>
      <c r="L9" s="8"/>
    </row>
    <row r="10" spans="1:16" ht="15.75" thickTop="1" x14ac:dyDescent="0.25">
      <c r="A10" s="15" t="s">
        <v>4</v>
      </c>
      <c r="B10" s="20">
        <f>B4+B5+B6+B8+B7+B9</f>
        <v>15368</v>
      </c>
      <c r="C10" s="20">
        <f>C4+C5+C6+C8+C7+C9</f>
        <v>22974</v>
      </c>
      <c r="D10" s="11"/>
      <c r="E10" s="20">
        <f>E4+E5+E6+E7+E8+E9</f>
        <v>14768</v>
      </c>
      <c r="F10" s="20">
        <f>F4+F5+F6+F7+F8+F9</f>
        <v>22374</v>
      </c>
      <c r="G10" s="9"/>
      <c r="H10" s="20">
        <f>H4+H5+H6+H8+H7+H9</f>
        <v>13568</v>
      </c>
      <c r="I10" s="20">
        <f>I4+I5+I6+I8+I7+I9</f>
        <v>21174</v>
      </c>
      <c r="J10" s="9"/>
      <c r="K10" s="20">
        <f>K4+K5+K6+K8+K7</f>
        <v>5440.5</v>
      </c>
      <c r="L10" s="20">
        <f>L4+L5+L6+L8+L7</f>
        <v>5440.5</v>
      </c>
    </row>
    <row r="11" spans="1:16" ht="11.25" customHeight="1" x14ac:dyDescent="0.25">
      <c r="B11" s="24"/>
      <c r="C11" s="24"/>
      <c r="D11" s="24"/>
      <c r="E11" s="11"/>
      <c r="F11" s="24"/>
      <c r="G11" s="24"/>
      <c r="H11" s="24"/>
      <c r="I11" s="11"/>
      <c r="J11" s="24"/>
      <c r="K11" s="24"/>
      <c r="L11" s="24"/>
      <c r="M11" s="11"/>
      <c r="N11" s="24"/>
      <c r="O11" s="24"/>
      <c r="P11" s="24"/>
    </row>
    <row r="12" spans="1:16" x14ac:dyDescent="0.25">
      <c r="B12" s="24"/>
      <c r="C12" s="24"/>
      <c r="D12" s="24"/>
      <c r="E12" s="11"/>
      <c r="F12" s="24"/>
      <c r="G12" s="24"/>
      <c r="H12" s="24"/>
      <c r="I12" s="11"/>
      <c r="J12" s="24"/>
      <c r="K12" s="24"/>
      <c r="L12" s="24"/>
      <c r="M12" s="11"/>
      <c r="N12" s="24"/>
      <c r="O12" s="24"/>
      <c r="P12" s="24"/>
    </row>
    <row r="13" spans="1:16" s="11" customFormat="1" x14ac:dyDescent="0.25">
      <c r="A13" s="14" t="s">
        <v>27</v>
      </c>
      <c r="B13" s="64" t="s">
        <v>38</v>
      </c>
      <c r="C13" s="62"/>
      <c r="D13" s="43"/>
      <c r="E13" s="62" t="s">
        <v>41</v>
      </c>
      <c r="F13" s="62"/>
      <c r="G13" s="43"/>
      <c r="H13" s="62" t="s">
        <v>39</v>
      </c>
      <c r="I13" s="62"/>
      <c r="J13" s="43"/>
      <c r="K13" s="62" t="s">
        <v>40</v>
      </c>
      <c r="L13" s="62"/>
      <c r="N13" s="63"/>
      <c r="O13" s="63"/>
      <c r="P13" s="63"/>
    </row>
    <row r="14" spans="1:16" x14ac:dyDescent="0.25">
      <c r="B14" s="16" t="s">
        <v>13</v>
      </c>
      <c r="C14" s="16" t="s">
        <v>15</v>
      </c>
      <c r="D14" s="12"/>
      <c r="E14" s="16" t="s">
        <v>13</v>
      </c>
      <c r="F14" s="16" t="s">
        <v>15</v>
      </c>
      <c r="G14" s="12"/>
      <c r="H14" s="16" t="s">
        <v>13</v>
      </c>
      <c r="I14" s="16" t="s">
        <v>15</v>
      </c>
      <c r="J14" s="12"/>
      <c r="K14" s="16" t="s">
        <v>13</v>
      </c>
      <c r="L14" s="16" t="s">
        <v>15</v>
      </c>
      <c r="N14" s="55"/>
      <c r="O14" s="15" t="s">
        <v>32</v>
      </c>
    </row>
    <row r="15" spans="1:16" x14ac:dyDescent="0.25">
      <c r="A15" s="15" t="s">
        <v>1</v>
      </c>
      <c r="B15" s="5">
        <v>1800</v>
      </c>
      <c r="C15" s="5">
        <f>B15</f>
        <v>1800</v>
      </c>
      <c r="D15" s="9"/>
      <c r="E15" s="6">
        <v>1500</v>
      </c>
      <c r="F15" s="5">
        <f>E15</f>
        <v>1500</v>
      </c>
      <c r="G15" s="9"/>
      <c r="H15" s="6">
        <v>900</v>
      </c>
      <c r="I15" s="6">
        <f>H15</f>
        <v>900</v>
      </c>
      <c r="J15" s="9"/>
      <c r="K15" s="6">
        <v>600</v>
      </c>
      <c r="L15" s="5">
        <f>K15</f>
        <v>600</v>
      </c>
    </row>
    <row r="16" spans="1:16" x14ac:dyDescent="0.25">
      <c r="A16" s="15" t="s">
        <v>58</v>
      </c>
      <c r="B16" s="6">
        <f>B5/2</f>
        <v>2098</v>
      </c>
      <c r="C16" s="6">
        <f>C5/2</f>
        <v>5901</v>
      </c>
      <c r="D16" s="9"/>
      <c r="E16" s="6">
        <f t="shared" ref="E16:F18" si="2">B16</f>
        <v>2098</v>
      </c>
      <c r="F16" s="6">
        <f t="shared" si="2"/>
        <v>5901</v>
      </c>
      <c r="G16" s="9"/>
      <c r="H16" s="6">
        <f t="shared" ref="H16:I18" si="3">B16</f>
        <v>2098</v>
      </c>
      <c r="I16" s="6">
        <f t="shared" si="3"/>
        <v>5901</v>
      </c>
      <c r="J16" s="9"/>
      <c r="K16" s="6">
        <f>B16*0</f>
        <v>0</v>
      </c>
      <c r="L16" s="6">
        <f>C16*0</f>
        <v>0</v>
      </c>
    </row>
    <row r="17" spans="1:16" x14ac:dyDescent="0.25">
      <c r="A17" s="15" t="s">
        <v>59</v>
      </c>
      <c r="B17" s="6">
        <f>B6/2</f>
        <v>676.5</v>
      </c>
      <c r="C17" s="6">
        <f>B17</f>
        <v>676.5</v>
      </c>
      <c r="D17" s="9"/>
      <c r="E17" s="6">
        <f t="shared" si="2"/>
        <v>676.5</v>
      </c>
      <c r="F17" s="6">
        <f t="shared" si="2"/>
        <v>676.5</v>
      </c>
      <c r="G17" s="9"/>
      <c r="H17" s="6">
        <f t="shared" si="3"/>
        <v>676.5</v>
      </c>
      <c r="I17" s="6">
        <f t="shared" si="3"/>
        <v>676.5</v>
      </c>
      <c r="J17" s="9"/>
      <c r="K17" s="6">
        <f>B17*0.5</f>
        <v>338.25</v>
      </c>
      <c r="L17" s="6">
        <f>C17*0.5</f>
        <v>338.25</v>
      </c>
    </row>
    <row r="18" spans="1:16" x14ac:dyDescent="0.25">
      <c r="A18" s="15" t="s">
        <v>3</v>
      </c>
      <c r="B18" s="6">
        <f>B7/2</f>
        <v>1301.5</v>
      </c>
      <c r="C18" s="6">
        <f>C7/2</f>
        <v>1301.5</v>
      </c>
      <c r="D18" s="9"/>
      <c r="E18" s="6">
        <f t="shared" si="2"/>
        <v>1301.5</v>
      </c>
      <c r="F18" s="6">
        <f t="shared" si="2"/>
        <v>1301.5</v>
      </c>
      <c r="G18" s="9"/>
      <c r="H18" s="6">
        <f t="shared" si="3"/>
        <v>1301.5</v>
      </c>
      <c r="I18" s="6">
        <f t="shared" si="3"/>
        <v>1301.5</v>
      </c>
      <c r="J18" s="9"/>
      <c r="K18" s="6">
        <f>B18*0</f>
        <v>0</v>
      </c>
      <c r="L18" s="6">
        <f>C18*0</f>
        <v>0</v>
      </c>
    </row>
    <row r="19" spans="1:16" x14ac:dyDescent="0.25">
      <c r="A19" s="15" t="s">
        <v>2</v>
      </c>
      <c r="B19" s="6">
        <f>B8/2</f>
        <v>1782</v>
      </c>
      <c r="C19" s="6">
        <f>B8/2</f>
        <v>1782</v>
      </c>
      <c r="D19" s="9"/>
      <c r="E19" s="6">
        <f>B8/2</f>
        <v>1782</v>
      </c>
      <c r="F19" s="6">
        <f>B8/2</f>
        <v>1782</v>
      </c>
      <c r="G19" s="9"/>
      <c r="H19" s="6">
        <f>B8/2</f>
        <v>1782</v>
      </c>
      <c r="I19" s="6">
        <f>B8/2</f>
        <v>1782</v>
      </c>
      <c r="J19" s="9"/>
      <c r="K19" s="6">
        <f>B8/2</f>
        <v>1782</v>
      </c>
      <c r="L19" s="6">
        <f>B8/2</f>
        <v>1782</v>
      </c>
    </row>
    <row r="20" spans="1:16" ht="15.75" thickBot="1" x14ac:dyDescent="0.3">
      <c r="A20" s="15" t="s">
        <v>75</v>
      </c>
      <c r="B20" s="1">
        <v>26</v>
      </c>
      <c r="C20" s="7">
        <v>26</v>
      </c>
      <c r="D20" s="27"/>
      <c r="E20" s="7">
        <v>26</v>
      </c>
      <c r="F20" s="7">
        <v>26</v>
      </c>
      <c r="G20" s="27"/>
      <c r="H20" s="7">
        <v>26</v>
      </c>
      <c r="I20" s="7">
        <v>26</v>
      </c>
      <c r="J20" s="27"/>
      <c r="K20" s="7"/>
      <c r="L20" s="7"/>
    </row>
    <row r="21" spans="1:16" ht="15.75" thickTop="1" x14ac:dyDescent="0.25">
      <c r="A21" s="15" t="s">
        <v>4</v>
      </c>
      <c r="B21" s="21">
        <f>SUM(B15:B20)</f>
        <v>7684</v>
      </c>
      <c r="C21" s="21">
        <f>SUM(C15:C20)</f>
        <v>11487</v>
      </c>
      <c r="D21" s="11"/>
      <c r="E21" s="21">
        <f>SUM(E15:E20)</f>
        <v>7384</v>
      </c>
      <c r="F21" s="21">
        <f>SUM(F15:F20)</f>
        <v>11187</v>
      </c>
      <c r="G21" s="9"/>
      <c r="H21" s="21">
        <f>SUM(H15:H20)</f>
        <v>6784</v>
      </c>
      <c r="I21" s="21">
        <f>SUM(I15:I20)</f>
        <v>10587</v>
      </c>
      <c r="J21" s="9"/>
      <c r="K21" s="21">
        <f>SUM(K15:K20)</f>
        <v>2720.25</v>
      </c>
      <c r="L21" s="21">
        <f>SUM(L15:L20)</f>
        <v>2720.25</v>
      </c>
    </row>
    <row r="22" spans="1:16" ht="9.75" customHeight="1" x14ac:dyDescent="0.25">
      <c r="B22" s="24"/>
      <c r="C22" s="24"/>
      <c r="D22" s="24"/>
      <c r="E22" s="11"/>
      <c r="F22" s="24"/>
      <c r="G22" s="24"/>
      <c r="H22" s="24"/>
      <c r="I22" s="11"/>
      <c r="J22" s="24"/>
      <c r="K22" s="24"/>
      <c r="L22" s="24"/>
      <c r="M22" s="11"/>
      <c r="N22" s="24"/>
      <c r="O22" s="24"/>
      <c r="P22" s="24"/>
    </row>
    <row r="23" spans="1:16" ht="12" customHeight="1" x14ac:dyDescent="0.25">
      <c r="A23" s="15" t="s">
        <v>19</v>
      </c>
      <c r="C23" s="24"/>
      <c r="D23" s="24"/>
      <c r="E23" s="11"/>
      <c r="F23" s="24"/>
      <c r="G23" s="24"/>
      <c r="H23" s="24"/>
      <c r="I23" s="11"/>
      <c r="J23" s="24"/>
      <c r="K23" s="24"/>
      <c r="L23" s="24"/>
      <c r="M23" s="11"/>
      <c r="N23" s="24"/>
      <c r="O23" s="24"/>
      <c r="P23" s="24"/>
    </row>
    <row r="24" spans="1:16" x14ac:dyDescent="0.25">
      <c r="B24" s="10"/>
      <c r="C24" s="10"/>
      <c r="D24" s="10"/>
      <c r="E24" s="9"/>
      <c r="F24" s="10"/>
      <c r="G24" s="10"/>
      <c r="H24" s="10"/>
      <c r="I24" s="9"/>
      <c r="J24" s="10"/>
      <c r="K24" s="10"/>
      <c r="L24" s="10"/>
      <c r="M24" s="9"/>
      <c r="N24" s="10"/>
      <c r="O24" s="10"/>
      <c r="P24" s="10"/>
    </row>
    <row r="28" spans="1:16" x14ac:dyDescent="0.25">
      <c r="B28" s="28"/>
    </row>
  </sheetData>
  <mergeCells count="9">
    <mergeCell ref="B2:C2"/>
    <mergeCell ref="E2:F2"/>
    <mergeCell ref="H2:I2"/>
    <mergeCell ref="K2:L2"/>
    <mergeCell ref="N13:P13"/>
    <mergeCell ref="B13:C13"/>
    <mergeCell ref="E13:F13"/>
    <mergeCell ref="H13:I13"/>
    <mergeCell ref="K13:L13"/>
  </mergeCells>
  <pageMargins left="0.25" right="0.25" top="0.5" bottom="0.5" header="0.25" footer="0.25"/>
  <pageSetup orientation="landscape" r:id="rId1"/>
  <headerFooter differentOddEven="1">
    <oddHeader>&amp;L&amp;"-,Bold"&amp;14 2024-2025 - AP eULM Cost of Attendance&amp;C(GRADUATE ONLY)</oddHeader>
    <oddFooter>&amp;C
&amp;D</oddFooter>
    <evenHeader>&amp;L&amp;"-,Bold"&amp;12 2018-2019 - AP eULM Cost of Attendance - One Semester</evenHeader>
    <evenFooter>&amp;L
&amp;C&amp;D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9"/>
  <sheetViews>
    <sheetView workbookViewId="0">
      <selection activeCell="E13" sqref="E13"/>
    </sheetView>
  </sheetViews>
  <sheetFormatPr defaultRowHeight="15" x14ac:dyDescent="0.25"/>
  <cols>
    <col min="1" max="1" width="19.42578125" customWidth="1"/>
  </cols>
  <sheetData>
    <row r="1" spans="1:16" ht="21" x14ac:dyDescent="0.35">
      <c r="A1" s="59" t="s">
        <v>83</v>
      </c>
    </row>
    <row r="3" spans="1:16" x14ac:dyDescent="0.25">
      <c r="A3" s="15" t="s">
        <v>19</v>
      </c>
      <c r="B3" s="24"/>
      <c r="C3" s="24"/>
      <c r="D3" s="24"/>
      <c r="E3" s="11"/>
      <c r="F3" s="24"/>
      <c r="G3" s="24"/>
      <c r="H3" s="24"/>
      <c r="I3" s="11"/>
      <c r="J3" s="24"/>
      <c r="K3" s="24"/>
      <c r="L3" s="24"/>
      <c r="M3" s="11"/>
      <c r="N3" s="24"/>
      <c r="O3" s="24"/>
      <c r="P3" s="24"/>
    </row>
    <row r="4" spans="1:16" x14ac:dyDescent="0.25">
      <c r="A4" s="14" t="s">
        <v>60</v>
      </c>
      <c r="B4" s="61" t="s">
        <v>37</v>
      </c>
      <c r="C4" s="61"/>
      <c r="D4" s="61"/>
      <c r="E4" s="11"/>
      <c r="F4" s="62" t="s">
        <v>12</v>
      </c>
      <c r="G4" s="62"/>
      <c r="H4" s="63"/>
      <c r="I4" s="11"/>
      <c r="J4" s="62" t="s">
        <v>17</v>
      </c>
      <c r="K4" s="62"/>
      <c r="L4" s="62"/>
      <c r="M4" s="11"/>
      <c r="N4" s="62" t="s">
        <v>20</v>
      </c>
      <c r="O4" s="62"/>
      <c r="P4" s="62"/>
    </row>
    <row r="5" spans="1:16" x14ac:dyDescent="0.25">
      <c r="A5" s="25"/>
      <c r="B5" s="16" t="s">
        <v>55</v>
      </c>
      <c r="C5" s="16" t="s">
        <v>56</v>
      </c>
      <c r="D5" s="16" t="s">
        <v>57</v>
      </c>
      <c r="E5" s="12"/>
      <c r="F5" s="16" t="s">
        <v>55</v>
      </c>
      <c r="G5" s="16" t="s">
        <v>56</v>
      </c>
      <c r="H5" s="16" t="s">
        <v>57</v>
      </c>
      <c r="I5" s="12"/>
      <c r="J5" s="16" t="s">
        <v>55</v>
      </c>
      <c r="K5" s="16" t="s">
        <v>56</v>
      </c>
      <c r="L5" s="16" t="s">
        <v>57</v>
      </c>
      <c r="M5" s="12"/>
      <c r="N5" s="16" t="s">
        <v>55</v>
      </c>
      <c r="O5" s="16" t="s">
        <v>56</v>
      </c>
      <c r="P5" s="16" t="s">
        <v>57</v>
      </c>
    </row>
    <row r="6" spans="1:16" x14ac:dyDescent="0.25">
      <c r="A6" s="25" t="s">
        <v>54</v>
      </c>
      <c r="B6" s="3">
        <v>17908</v>
      </c>
      <c r="C6" s="3">
        <f>B6</f>
        <v>17908</v>
      </c>
      <c r="D6" s="5">
        <f>B6</f>
        <v>17908</v>
      </c>
      <c r="E6" s="10">
        <f t="shared" ref="E6:M6" si="0">D6</f>
        <v>17908</v>
      </c>
      <c r="F6" s="5">
        <v>17569</v>
      </c>
      <c r="G6" s="3">
        <f>F6</f>
        <v>17569</v>
      </c>
      <c r="H6" s="5">
        <f>F6</f>
        <v>17569</v>
      </c>
      <c r="I6" s="10">
        <f t="shared" si="0"/>
        <v>17569</v>
      </c>
      <c r="J6" s="5">
        <v>15728</v>
      </c>
      <c r="K6" s="3">
        <f>J6</f>
        <v>15728</v>
      </c>
      <c r="L6" s="5">
        <f>K6</f>
        <v>15728</v>
      </c>
      <c r="M6" s="10">
        <f t="shared" si="0"/>
        <v>15728</v>
      </c>
      <c r="N6" s="5">
        <v>6363</v>
      </c>
      <c r="O6" s="3">
        <f>N6</f>
        <v>6363</v>
      </c>
      <c r="P6" s="5">
        <f>N6</f>
        <v>6363</v>
      </c>
    </row>
    <row r="7" spans="1:16" x14ac:dyDescent="0.25">
      <c r="A7" s="15" t="s">
        <v>58</v>
      </c>
      <c r="B7" s="4">
        <v>4196</v>
      </c>
      <c r="C7" s="4">
        <v>10554</v>
      </c>
      <c r="D7" s="6">
        <v>11802</v>
      </c>
      <c r="E7" s="9"/>
      <c r="F7" s="6">
        <f>B7</f>
        <v>4196</v>
      </c>
      <c r="G7" s="4">
        <f>C7</f>
        <v>10554</v>
      </c>
      <c r="H7" s="6">
        <f>D7</f>
        <v>11802</v>
      </c>
      <c r="I7" s="9"/>
      <c r="J7" s="6">
        <f>B7</f>
        <v>4196</v>
      </c>
      <c r="K7" s="4">
        <f>C7</f>
        <v>10554</v>
      </c>
      <c r="L7" s="6">
        <f>D7</f>
        <v>11802</v>
      </c>
      <c r="M7" s="9"/>
      <c r="N7" s="6">
        <f>B7*0</f>
        <v>0</v>
      </c>
      <c r="O7" s="4">
        <f>C7*0</f>
        <v>0</v>
      </c>
      <c r="P7" s="6">
        <f>D7*0</f>
        <v>0</v>
      </c>
    </row>
    <row r="8" spans="1:16" x14ac:dyDescent="0.25">
      <c r="A8" s="15" t="s">
        <v>59</v>
      </c>
      <c r="B8" s="4">
        <v>1353</v>
      </c>
      <c r="C8" s="4">
        <f>B8</f>
        <v>1353</v>
      </c>
      <c r="D8" s="6">
        <f>B8</f>
        <v>1353</v>
      </c>
      <c r="E8" s="9"/>
      <c r="F8" s="6">
        <f>B8</f>
        <v>1353</v>
      </c>
      <c r="G8" s="6">
        <f>F8</f>
        <v>1353</v>
      </c>
      <c r="H8" s="6">
        <f>F8</f>
        <v>1353</v>
      </c>
      <c r="I8" s="6">
        <f t="shared" ref="I8:M8" si="1">E8*0.75</f>
        <v>0</v>
      </c>
      <c r="J8" s="6">
        <f>B8</f>
        <v>1353</v>
      </c>
      <c r="K8" s="6">
        <f>J8</f>
        <v>1353</v>
      </c>
      <c r="L8" s="6">
        <f>J8</f>
        <v>1353</v>
      </c>
      <c r="M8" s="6">
        <f t="shared" si="1"/>
        <v>0</v>
      </c>
      <c r="N8" s="6">
        <f>B8*0.5</f>
        <v>676.5</v>
      </c>
      <c r="O8" s="6">
        <f>N8</f>
        <v>676.5</v>
      </c>
      <c r="P8" s="6">
        <f>N8</f>
        <v>676.5</v>
      </c>
    </row>
    <row r="9" spans="1:16" x14ac:dyDescent="0.25">
      <c r="A9" s="15" t="s">
        <v>3</v>
      </c>
      <c r="B9" s="4">
        <v>2603</v>
      </c>
      <c r="C9" s="4">
        <f>B9</f>
        <v>2603</v>
      </c>
      <c r="D9" s="6">
        <f>B9</f>
        <v>2603</v>
      </c>
      <c r="E9" s="9"/>
      <c r="F9" s="6">
        <f>B9</f>
        <v>2603</v>
      </c>
      <c r="G9" s="6">
        <f>F9</f>
        <v>2603</v>
      </c>
      <c r="H9" s="6">
        <f>F9</f>
        <v>2603</v>
      </c>
      <c r="I9" s="9"/>
      <c r="J9" s="6">
        <f>B9</f>
        <v>2603</v>
      </c>
      <c r="K9" s="6">
        <f>J9</f>
        <v>2603</v>
      </c>
      <c r="L9" s="6">
        <f>J9</f>
        <v>2603</v>
      </c>
      <c r="M9" s="9"/>
      <c r="N9" s="6">
        <f>B9*0</f>
        <v>0</v>
      </c>
      <c r="O9" s="6">
        <f t="shared" ref="O9:P9" si="2">C9*0</f>
        <v>0</v>
      </c>
      <c r="P9" s="6">
        <f t="shared" si="2"/>
        <v>0</v>
      </c>
    </row>
    <row r="10" spans="1:16" x14ac:dyDescent="0.25">
      <c r="A10" s="15" t="s">
        <v>2</v>
      </c>
      <c r="B10" s="4">
        <v>3564</v>
      </c>
      <c r="C10" s="4">
        <v>3564</v>
      </c>
      <c r="D10" s="6">
        <v>3564</v>
      </c>
      <c r="E10" s="9"/>
      <c r="F10" s="6">
        <f>B10</f>
        <v>3564</v>
      </c>
      <c r="G10" s="6">
        <f>C10</f>
        <v>3564</v>
      </c>
      <c r="H10" s="6">
        <f>D10</f>
        <v>3564</v>
      </c>
      <c r="I10" s="9"/>
      <c r="J10" s="6">
        <f>B10</f>
        <v>3564</v>
      </c>
      <c r="K10" s="6">
        <f>C10</f>
        <v>3564</v>
      </c>
      <c r="L10" s="6">
        <f>D10</f>
        <v>3564</v>
      </c>
      <c r="M10" s="9"/>
      <c r="N10" s="6">
        <f>B10</f>
        <v>3564</v>
      </c>
      <c r="O10" s="6">
        <f>C10</f>
        <v>3564</v>
      </c>
      <c r="P10" s="6">
        <f>D10</f>
        <v>3564</v>
      </c>
    </row>
    <row r="11" spans="1:16" ht="15.75" thickBot="1" x14ac:dyDescent="0.3">
      <c r="A11" s="15" t="s">
        <v>75</v>
      </c>
      <c r="B11" s="1">
        <v>52</v>
      </c>
      <c r="C11" s="1">
        <v>52</v>
      </c>
      <c r="D11" s="7">
        <v>52</v>
      </c>
      <c r="E11" s="11"/>
      <c r="F11" s="7">
        <f>B11</f>
        <v>52</v>
      </c>
      <c r="G11" s="1">
        <v>52</v>
      </c>
      <c r="H11" s="7">
        <v>52</v>
      </c>
      <c r="I11" s="11"/>
      <c r="J11" s="7">
        <f>B11</f>
        <v>52</v>
      </c>
      <c r="K11" s="1">
        <v>52</v>
      </c>
      <c r="L11" s="7">
        <v>52</v>
      </c>
      <c r="M11" s="11"/>
      <c r="N11" s="7">
        <v>0</v>
      </c>
      <c r="O11" s="1">
        <v>0</v>
      </c>
      <c r="P11" s="7">
        <v>0</v>
      </c>
    </row>
    <row r="12" spans="1:16" ht="15.75" thickTop="1" x14ac:dyDescent="0.25">
      <c r="A12" s="15" t="s">
        <v>4</v>
      </c>
      <c r="B12" s="22">
        <f>B6+B7+B8+B10+B9+B11</f>
        <v>29676</v>
      </c>
      <c r="C12" s="22">
        <f>C6+C7+C8+C10+C9+C11</f>
        <v>36034</v>
      </c>
      <c r="D12" s="20">
        <f>D6+D7+D8+D10+D9+D11</f>
        <v>37282</v>
      </c>
      <c r="E12" s="11"/>
      <c r="F12" s="20">
        <f>F6+F7+F8+F10+F9+F11</f>
        <v>29337</v>
      </c>
      <c r="G12" s="22">
        <f>G6+G7+G8+G10+G9+G11</f>
        <v>35695</v>
      </c>
      <c r="H12" s="20">
        <f>H6+H7+H8+H10+H9+H11</f>
        <v>36943</v>
      </c>
      <c r="I12" s="9"/>
      <c r="J12" s="20">
        <f>J6+J7+J8+J10+J9+J11</f>
        <v>27496</v>
      </c>
      <c r="K12" s="22">
        <f>K6+K7+K8+K10+K9+K11</f>
        <v>33854</v>
      </c>
      <c r="L12" s="20">
        <f>L6+L7+L8+L10+L9+L11</f>
        <v>35102</v>
      </c>
      <c r="M12" s="9"/>
      <c r="N12" s="20">
        <f>N6+N7+N8+N10+N9</f>
        <v>10603.5</v>
      </c>
      <c r="O12" s="22">
        <f>O6+O7+O8+O10+O9</f>
        <v>10603.5</v>
      </c>
      <c r="P12" s="21">
        <f>P6+P7+P8+P10+P9</f>
        <v>10603.5</v>
      </c>
    </row>
    <row r="13" spans="1:16" ht="15.75" thickBot="1" x14ac:dyDescent="0.3">
      <c r="A13" s="15" t="s">
        <v>5</v>
      </c>
      <c r="B13" s="2">
        <v>12100</v>
      </c>
      <c r="C13" s="2">
        <f>B13</f>
        <v>12100</v>
      </c>
      <c r="D13" s="8">
        <f>B13</f>
        <v>12100</v>
      </c>
      <c r="E13" s="9"/>
      <c r="F13" s="8">
        <v>12100</v>
      </c>
      <c r="G13" s="2">
        <f>F13</f>
        <v>12100</v>
      </c>
      <c r="H13" s="8">
        <f>F13</f>
        <v>12100</v>
      </c>
      <c r="I13" s="9"/>
      <c r="J13" s="8">
        <v>9430</v>
      </c>
      <c r="K13" s="2">
        <f>J13</f>
        <v>9430</v>
      </c>
      <c r="L13" s="8">
        <f>J13</f>
        <v>9430</v>
      </c>
      <c r="M13" s="9"/>
      <c r="N13" s="8">
        <v>5386</v>
      </c>
      <c r="O13" s="2">
        <f>N13</f>
        <v>5386</v>
      </c>
      <c r="P13" s="8">
        <f>N13</f>
        <v>5386</v>
      </c>
    </row>
    <row r="14" spans="1:16" ht="15.75" thickTop="1" x14ac:dyDescent="0.25">
      <c r="A14" s="15" t="s">
        <v>6</v>
      </c>
      <c r="B14" s="18">
        <f>B12+B13</f>
        <v>41776</v>
      </c>
      <c r="C14" s="18">
        <f t="shared" ref="C14:D14" si="3">C12+C13</f>
        <v>48134</v>
      </c>
      <c r="D14" s="19">
        <f t="shared" si="3"/>
        <v>49382</v>
      </c>
      <c r="E14" s="11"/>
      <c r="F14" s="21">
        <f>F12+F13</f>
        <v>41437</v>
      </c>
      <c r="G14" s="23">
        <f t="shared" ref="G14:H14" si="4">G12+G13</f>
        <v>47795</v>
      </c>
      <c r="H14" s="21">
        <f t="shared" si="4"/>
        <v>49043</v>
      </c>
      <c r="I14" s="9"/>
      <c r="J14" s="21">
        <f>J12+J13</f>
        <v>36926</v>
      </c>
      <c r="K14" s="23">
        <f>K12+K13</f>
        <v>43284</v>
      </c>
      <c r="L14" s="21">
        <f t="shared" ref="L14" si="5">L12+L13</f>
        <v>44532</v>
      </c>
      <c r="M14" s="9"/>
      <c r="N14" s="21">
        <f>N12+N13</f>
        <v>15989.5</v>
      </c>
      <c r="O14" s="23">
        <f t="shared" ref="O14:P14" si="6">O12+O13</f>
        <v>15989.5</v>
      </c>
      <c r="P14" s="21">
        <f t="shared" si="6"/>
        <v>15989.5</v>
      </c>
    </row>
    <row r="17" spans="1:16" x14ac:dyDescent="0.25">
      <c r="A17" s="15" t="s">
        <v>19</v>
      </c>
      <c r="B17" s="15"/>
      <c r="C17" s="24"/>
      <c r="D17" s="24"/>
      <c r="E17" s="11"/>
      <c r="F17" s="24"/>
      <c r="G17" s="24"/>
      <c r="H17" s="24"/>
      <c r="I17" s="11"/>
      <c r="J17" s="24"/>
      <c r="K17" s="24"/>
      <c r="L17" s="24"/>
      <c r="M17" s="11"/>
      <c r="N17" s="24"/>
      <c r="O17" s="24"/>
      <c r="P17" s="24"/>
    </row>
    <row r="18" spans="1:16" x14ac:dyDescent="0.25">
      <c r="A18" s="14" t="s">
        <v>61</v>
      </c>
      <c r="B18" s="61" t="s">
        <v>10</v>
      </c>
      <c r="C18" s="61"/>
      <c r="D18" s="61"/>
      <c r="E18" s="11"/>
      <c r="F18" s="62" t="s">
        <v>12</v>
      </c>
      <c r="G18" s="62"/>
      <c r="H18" s="63"/>
      <c r="I18" s="11"/>
      <c r="J18" s="62" t="s">
        <v>17</v>
      </c>
      <c r="K18" s="62"/>
      <c r="L18" s="62"/>
      <c r="M18" s="11"/>
      <c r="N18" s="62" t="s">
        <v>20</v>
      </c>
      <c r="O18" s="62"/>
      <c r="P18" s="62"/>
    </row>
    <row r="19" spans="1:16" x14ac:dyDescent="0.25">
      <c r="A19" s="15"/>
      <c r="B19" s="16" t="s">
        <v>55</v>
      </c>
      <c r="C19" s="16" t="s">
        <v>56</v>
      </c>
      <c r="D19" s="16" t="s">
        <v>57</v>
      </c>
      <c r="E19" s="12"/>
      <c r="F19" s="16" t="s">
        <v>55</v>
      </c>
      <c r="G19" s="16" t="s">
        <v>56</v>
      </c>
      <c r="H19" s="16" t="s">
        <v>57</v>
      </c>
      <c r="I19" s="12"/>
      <c r="J19" s="16" t="s">
        <v>55</v>
      </c>
      <c r="K19" s="16" t="s">
        <v>56</v>
      </c>
      <c r="L19" s="16" t="s">
        <v>57</v>
      </c>
      <c r="M19" s="12"/>
      <c r="N19" s="16" t="s">
        <v>55</v>
      </c>
      <c r="O19" s="16" t="s">
        <v>56</v>
      </c>
      <c r="P19" s="16" t="s">
        <v>57</v>
      </c>
    </row>
    <row r="20" spans="1:16" x14ac:dyDescent="0.25">
      <c r="A20" s="25" t="s">
        <v>54</v>
      </c>
      <c r="B20" s="48">
        <v>12082</v>
      </c>
      <c r="C20" s="3">
        <f>B20</f>
        <v>12082</v>
      </c>
      <c r="D20" s="5">
        <f>B20</f>
        <v>12082</v>
      </c>
      <c r="E20" s="9"/>
      <c r="F20" s="36">
        <v>10171</v>
      </c>
      <c r="G20" s="37">
        <f>F20</f>
        <v>10171</v>
      </c>
      <c r="H20" s="31">
        <f>F20</f>
        <v>10171</v>
      </c>
      <c r="I20" s="32"/>
      <c r="J20" s="36">
        <v>7303</v>
      </c>
      <c r="K20" s="37">
        <f>J20</f>
        <v>7303</v>
      </c>
      <c r="L20" s="31">
        <f>J20</f>
        <v>7303</v>
      </c>
      <c r="M20" s="32"/>
      <c r="N20" s="36">
        <v>3081</v>
      </c>
      <c r="O20" s="4">
        <f>N20</f>
        <v>3081</v>
      </c>
      <c r="P20" s="5">
        <f>N20</f>
        <v>3081</v>
      </c>
    </row>
    <row r="21" spans="1:16" x14ac:dyDescent="0.25">
      <c r="A21" s="15" t="s">
        <v>58</v>
      </c>
      <c r="B21" s="4">
        <f>B7/2</f>
        <v>2098</v>
      </c>
      <c r="C21" s="4">
        <v>5091</v>
      </c>
      <c r="D21" s="6">
        <f>D7/2</f>
        <v>5901</v>
      </c>
      <c r="E21" s="9"/>
      <c r="F21" s="4">
        <f>B21</f>
        <v>2098</v>
      </c>
      <c r="G21" s="4">
        <v>5091</v>
      </c>
      <c r="H21" s="6">
        <f>D21</f>
        <v>5901</v>
      </c>
      <c r="I21" s="9"/>
      <c r="J21" s="4">
        <f>B21</f>
        <v>2098</v>
      </c>
      <c r="K21" s="4">
        <f>C21</f>
        <v>5091</v>
      </c>
      <c r="L21" s="6">
        <f>D21</f>
        <v>5901</v>
      </c>
      <c r="M21" s="9"/>
      <c r="N21" s="6">
        <f>B21*0</f>
        <v>0</v>
      </c>
      <c r="O21" s="6">
        <f t="shared" ref="O21:P21" si="7">C21*0</f>
        <v>0</v>
      </c>
      <c r="P21" s="6">
        <f t="shared" si="7"/>
        <v>0</v>
      </c>
    </row>
    <row r="22" spans="1:16" x14ac:dyDescent="0.25">
      <c r="A22" s="15" t="s">
        <v>59</v>
      </c>
      <c r="B22" s="4">
        <f>B8</f>
        <v>1353</v>
      </c>
      <c r="C22" s="4">
        <f>B22</f>
        <v>1353</v>
      </c>
      <c r="D22" s="6">
        <f>B22</f>
        <v>1353</v>
      </c>
      <c r="E22" s="9"/>
      <c r="F22" s="6">
        <f>B22</f>
        <v>1353</v>
      </c>
      <c r="G22" s="4">
        <f>F22</f>
        <v>1353</v>
      </c>
      <c r="H22" s="6">
        <f>F22</f>
        <v>1353</v>
      </c>
      <c r="I22" s="9"/>
      <c r="J22" s="6">
        <f>B22</f>
        <v>1353</v>
      </c>
      <c r="K22" s="4">
        <f>J22</f>
        <v>1353</v>
      </c>
      <c r="L22" s="6">
        <f>J22</f>
        <v>1353</v>
      </c>
      <c r="M22" s="9"/>
      <c r="N22" s="6">
        <f>B22*0.5</f>
        <v>676.5</v>
      </c>
      <c r="O22" s="4">
        <f>N22</f>
        <v>676.5</v>
      </c>
      <c r="P22" s="6">
        <f>N22</f>
        <v>676.5</v>
      </c>
    </row>
    <row r="23" spans="1:16" x14ac:dyDescent="0.25">
      <c r="A23" s="15" t="s">
        <v>3</v>
      </c>
      <c r="B23" s="4">
        <f>B9/2</f>
        <v>1301.5</v>
      </c>
      <c r="C23" s="4">
        <f>B23</f>
        <v>1301.5</v>
      </c>
      <c r="D23" s="6">
        <f>B23</f>
        <v>1301.5</v>
      </c>
      <c r="E23" s="9"/>
      <c r="F23" s="6">
        <f>B23</f>
        <v>1301.5</v>
      </c>
      <c r="G23" s="6">
        <f>C23</f>
        <v>1301.5</v>
      </c>
      <c r="H23" s="6">
        <f>D23</f>
        <v>1301.5</v>
      </c>
      <c r="I23" s="9"/>
      <c r="J23" s="6">
        <f>B23</f>
        <v>1301.5</v>
      </c>
      <c r="K23" s="6">
        <f>C23</f>
        <v>1301.5</v>
      </c>
      <c r="L23" s="6">
        <f>D23</f>
        <v>1301.5</v>
      </c>
      <c r="M23" s="9"/>
      <c r="N23" s="6">
        <f>B23*0</f>
        <v>0</v>
      </c>
      <c r="O23" s="6">
        <f t="shared" ref="O23:P23" si="8">C23*0</f>
        <v>0</v>
      </c>
      <c r="P23" s="6">
        <f t="shared" si="8"/>
        <v>0</v>
      </c>
    </row>
    <row r="24" spans="1:16" x14ac:dyDescent="0.25">
      <c r="A24" s="15" t="s">
        <v>2</v>
      </c>
      <c r="B24" s="4">
        <f>B10/2</f>
        <v>1782</v>
      </c>
      <c r="C24" s="4">
        <f>C10</f>
        <v>3564</v>
      </c>
      <c r="D24" s="6">
        <f>D10</f>
        <v>3564</v>
      </c>
      <c r="E24" s="9"/>
      <c r="F24" s="4">
        <f>F10</f>
        <v>3564</v>
      </c>
      <c r="G24" s="4">
        <f>G10</f>
        <v>3564</v>
      </c>
      <c r="H24" s="6">
        <f>H10</f>
        <v>3564</v>
      </c>
      <c r="I24" s="9"/>
      <c r="J24" s="4">
        <f>J10</f>
        <v>3564</v>
      </c>
      <c r="K24" s="4">
        <f>K10</f>
        <v>3564</v>
      </c>
      <c r="L24" s="6">
        <f>L10</f>
        <v>3564</v>
      </c>
      <c r="M24" s="9"/>
      <c r="N24" s="4">
        <f>N10</f>
        <v>3564</v>
      </c>
      <c r="O24" s="4">
        <f>O10</f>
        <v>3564</v>
      </c>
      <c r="P24" s="6">
        <f>P10</f>
        <v>3564</v>
      </c>
    </row>
    <row r="25" spans="1:16" ht="15.75" thickBot="1" x14ac:dyDescent="0.3">
      <c r="A25" s="15" t="s">
        <v>75</v>
      </c>
      <c r="B25" s="1">
        <v>26</v>
      </c>
      <c r="C25" s="1">
        <v>26</v>
      </c>
      <c r="D25" s="7">
        <v>26</v>
      </c>
      <c r="E25" s="11"/>
      <c r="F25" s="7">
        <v>26</v>
      </c>
      <c r="G25" s="1">
        <v>26</v>
      </c>
      <c r="H25" s="7">
        <v>26</v>
      </c>
      <c r="I25" s="11"/>
      <c r="J25" s="7">
        <v>26</v>
      </c>
      <c r="K25" s="1">
        <v>26</v>
      </c>
      <c r="L25" s="7">
        <v>26</v>
      </c>
      <c r="M25" s="11"/>
      <c r="N25" s="7"/>
      <c r="O25" s="1"/>
      <c r="P25" s="7"/>
    </row>
    <row r="26" spans="1:16" ht="15.75" thickTop="1" x14ac:dyDescent="0.25">
      <c r="A26" s="15" t="s">
        <v>4</v>
      </c>
      <c r="B26" s="22">
        <f>B20+B21+B22+B24+B23+B25</f>
        <v>18642.5</v>
      </c>
      <c r="C26" s="22">
        <f>C20+C21+C22+C24+C23+C25</f>
        <v>23417.5</v>
      </c>
      <c r="D26" s="20">
        <f>D20+D21+D22+D24+D23+D25</f>
        <v>24227.5</v>
      </c>
      <c r="E26" s="9"/>
      <c r="F26" s="20">
        <f>F20+F21+F22+F24+F23+F25</f>
        <v>18513.5</v>
      </c>
      <c r="G26" s="22">
        <f>G20+G21+G22+G24+G23+G25</f>
        <v>21506.5</v>
      </c>
      <c r="H26" s="20">
        <f>H20+H21+H22+H24+H23+H25</f>
        <v>22316.5</v>
      </c>
      <c r="I26" s="9"/>
      <c r="J26" s="20">
        <f>J20+J21+J22+J24+J23+J25</f>
        <v>15645.5</v>
      </c>
      <c r="K26" s="22">
        <f>K20+K21+K22+K24+K23+K25</f>
        <v>18638.5</v>
      </c>
      <c r="L26" s="20">
        <f>L20+L21+L22+L24+L23+L25</f>
        <v>19448.5</v>
      </c>
      <c r="M26" s="9"/>
      <c r="N26" s="20">
        <f>N20+N21+N22+N24+N23</f>
        <v>7321.5</v>
      </c>
      <c r="O26" s="22">
        <f>O20+O21+O22+O24+O23</f>
        <v>7321.5</v>
      </c>
      <c r="P26" s="21">
        <f>P20+P21+P22+P24+P23</f>
        <v>7321.5</v>
      </c>
    </row>
    <row r="27" spans="1:16" ht="15.75" thickBot="1" x14ac:dyDescent="0.3">
      <c r="A27" s="15" t="s">
        <v>5</v>
      </c>
      <c r="B27" s="35">
        <v>6050</v>
      </c>
      <c r="C27" s="2">
        <f>B27</f>
        <v>6050</v>
      </c>
      <c r="D27" s="8">
        <f>B27</f>
        <v>6050</v>
      </c>
      <c r="E27" s="10" t="e">
        <f t="shared" ref="E27" si="9">#REF!/2</f>
        <v>#REF!</v>
      </c>
      <c r="F27" s="40">
        <v>6050</v>
      </c>
      <c r="G27" s="38">
        <f>F27</f>
        <v>6050</v>
      </c>
      <c r="H27" s="40">
        <f>F27</f>
        <v>6050</v>
      </c>
      <c r="I27" s="41" t="e">
        <f t="shared" ref="I27" si="10">#REF!/2</f>
        <v>#REF!</v>
      </c>
      <c r="J27" s="40">
        <v>4715</v>
      </c>
      <c r="K27" s="38">
        <f>J27</f>
        <v>4715</v>
      </c>
      <c r="L27" s="42">
        <f>J27</f>
        <v>4715</v>
      </c>
      <c r="M27" s="41" t="e">
        <f t="shared" ref="M27" si="11">#REF!/2</f>
        <v>#REF!</v>
      </c>
      <c r="N27" s="40">
        <v>2693</v>
      </c>
      <c r="O27" s="2">
        <f>N27</f>
        <v>2693</v>
      </c>
      <c r="P27" s="13">
        <f>N27</f>
        <v>2693</v>
      </c>
    </row>
    <row r="28" spans="1:16" ht="15.75" thickTop="1" x14ac:dyDescent="0.25">
      <c r="A28" s="15" t="s">
        <v>6</v>
      </c>
      <c r="B28" s="23">
        <f>B26+B27</f>
        <v>24692.5</v>
      </c>
      <c r="C28" s="23">
        <f t="shared" ref="C28:D28" si="12">C26+C27</f>
        <v>29467.5</v>
      </c>
      <c r="D28" s="21">
        <f t="shared" si="12"/>
        <v>30277.5</v>
      </c>
      <c r="E28" s="9"/>
      <c r="F28" s="21">
        <f>F26+F27</f>
        <v>24563.5</v>
      </c>
      <c r="G28" s="23">
        <f t="shared" ref="G28:H28" si="13">G26+G27</f>
        <v>27556.5</v>
      </c>
      <c r="H28" s="21">
        <f t="shared" si="13"/>
        <v>28366.5</v>
      </c>
      <c r="I28" s="9"/>
      <c r="J28" s="21">
        <f>J26+J27</f>
        <v>20360.5</v>
      </c>
      <c r="K28" s="23">
        <f>K26+K27</f>
        <v>23353.5</v>
      </c>
      <c r="L28" s="20">
        <f t="shared" ref="L28" si="14">L26+L27</f>
        <v>24163.5</v>
      </c>
      <c r="M28" s="9"/>
      <c r="N28" s="21">
        <f>N26+N27</f>
        <v>10014.5</v>
      </c>
      <c r="O28" s="23">
        <f t="shared" ref="O28:P28" si="15">O26+O27</f>
        <v>10014.5</v>
      </c>
      <c r="P28" s="21">
        <f t="shared" si="15"/>
        <v>10014.5</v>
      </c>
    </row>
    <row r="29" spans="1:16" x14ac:dyDescent="0.25">
      <c r="A29" s="15"/>
      <c r="B29" s="10"/>
      <c r="C29" s="10"/>
      <c r="D29" s="10"/>
      <c r="E29" s="9"/>
      <c r="F29" s="10"/>
      <c r="G29" s="10"/>
      <c r="H29" s="10"/>
      <c r="I29" s="9"/>
      <c r="J29" s="10"/>
      <c r="K29" s="10"/>
      <c r="L29" s="10"/>
      <c r="M29" s="9"/>
      <c r="N29" s="10"/>
      <c r="O29" s="10"/>
      <c r="P29" s="10"/>
    </row>
  </sheetData>
  <mergeCells count="8">
    <mergeCell ref="B4:D4"/>
    <mergeCell ref="F4:H4"/>
    <mergeCell ref="J4:L4"/>
    <mergeCell ref="N4:P4"/>
    <mergeCell ref="B18:D18"/>
    <mergeCell ref="F18:H18"/>
    <mergeCell ref="J18:L18"/>
    <mergeCell ref="N18:P18"/>
  </mergeCells>
  <pageMargins left="0.7" right="0.7" top="0.75" bottom="0.75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"/>
  <sheetViews>
    <sheetView workbookViewId="0">
      <selection activeCell="J37" sqref="J37"/>
    </sheetView>
  </sheetViews>
  <sheetFormatPr defaultRowHeight="15" x14ac:dyDescent="0.25"/>
  <cols>
    <col min="1" max="1" width="26.28515625" customWidth="1"/>
  </cols>
  <sheetData>
    <row r="1" spans="1:12" ht="21" x14ac:dyDescent="0.35">
      <c r="A1" s="59" t="s">
        <v>84</v>
      </c>
    </row>
    <row r="3" spans="1:12" x14ac:dyDescent="0.25">
      <c r="A3" s="15"/>
      <c r="B3" s="24"/>
      <c r="C3" s="24"/>
      <c r="D3" s="11"/>
      <c r="E3" s="24"/>
      <c r="F3" s="24"/>
      <c r="G3" s="11"/>
      <c r="H3" s="24"/>
      <c r="I3" s="24"/>
      <c r="J3" s="11"/>
      <c r="K3" s="24"/>
      <c r="L3" s="24"/>
    </row>
    <row r="4" spans="1:12" x14ac:dyDescent="0.25">
      <c r="A4" s="14" t="s">
        <v>62</v>
      </c>
      <c r="B4" s="64" t="s">
        <v>31</v>
      </c>
      <c r="C4" s="62"/>
      <c r="D4" s="43"/>
      <c r="E4" s="62" t="s">
        <v>74</v>
      </c>
      <c r="F4" s="62"/>
      <c r="G4" s="43"/>
      <c r="H4" s="62" t="s">
        <v>72</v>
      </c>
      <c r="I4" s="62"/>
      <c r="J4" s="43"/>
      <c r="K4" s="62" t="s">
        <v>73</v>
      </c>
      <c r="L4" s="62"/>
    </row>
    <row r="5" spans="1:12" x14ac:dyDescent="0.25">
      <c r="A5" s="15"/>
      <c r="B5" s="16" t="s">
        <v>13</v>
      </c>
      <c r="C5" s="16" t="s">
        <v>15</v>
      </c>
      <c r="D5" s="12"/>
      <c r="E5" s="16" t="s">
        <v>13</v>
      </c>
      <c r="F5" s="16" t="s">
        <v>15</v>
      </c>
      <c r="G5" s="12"/>
      <c r="H5" s="16" t="s">
        <v>13</v>
      </c>
      <c r="I5" s="16" t="s">
        <v>15</v>
      </c>
      <c r="J5" s="12"/>
      <c r="K5" s="16" t="s">
        <v>13</v>
      </c>
      <c r="L5" s="16" t="s">
        <v>15</v>
      </c>
    </row>
    <row r="6" spans="1:12" x14ac:dyDescent="0.25">
      <c r="A6" s="15" t="s">
        <v>1</v>
      </c>
      <c r="B6" s="5">
        <v>6000</v>
      </c>
      <c r="C6" s="5">
        <f>B6</f>
        <v>6000</v>
      </c>
      <c r="D6" s="9"/>
      <c r="E6" s="6">
        <v>5000</v>
      </c>
      <c r="F6" s="6">
        <f>E6</f>
        <v>5000</v>
      </c>
      <c r="G6" s="9"/>
      <c r="H6" s="6">
        <v>3500</v>
      </c>
      <c r="I6" s="6">
        <f>H6</f>
        <v>3500</v>
      </c>
      <c r="J6" s="9"/>
      <c r="K6" s="6">
        <v>2500</v>
      </c>
      <c r="L6" s="5">
        <f>K6</f>
        <v>2500</v>
      </c>
    </row>
    <row r="7" spans="1:12" x14ac:dyDescent="0.25">
      <c r="A7" s="15" t="s">
        <v>58</v>
      </c>
      <c r="B7" s="6">
        <v>4196</v>
      </c>
      <c r="C7" s="6">
        <v>11802</v>
      </c>
      <c r="D7" s="9"/>
      <c r="E7" s="6">
        <f t="shared" ref="E7:F10" si="0">B7</f>
        <v>4196</v>
      </c>
      <c r="F7" s="6">
        <f t="shared" si="0"/>
        <v>11802</v>
      </c>
      <c r="G7" s="9"/>
      <c r="H7" s="6">
        <f t="shared" ref="H7:I11" si="1">B7</f>
        <v>4196</v>
      </c>
      <c r="I7" s="6">
        <f t="shared" si="1"/>
        <v>11802</v>
      </c>
      <c r="J7" s="9"/>
      <c r="K7" s="6">
        <f>B7*0</f>
        <v>0</v>
      </c>
      <c r="L7" s="6">
        <f>C7*0</f>
        <v>0</v>
      </c>
    </row>
    <row r="8" spans="1:12" x14ac:dyDescent="0.25">
      <c r="A8" s="15" t="s">
        <v>59</v>
      </c>
      <c r="B8" s="6">
        <v>1353</v>
      </c>
      <c r="C8" s="6">
        <v>1353</v>
      </c>
      <c r="D8" s="9"/>
      <c r="E8" s="6">
        <f t="shared" si="0"/>
        <v>1353</v>
      </c>
      <c r="F8" s="6">
        <f t="shared" si="0"/>
        <v>1353</v>
      </c>
      <c r="G8" s="9"/>
      <c r="H8" s="6">
        <f t="shared" si="1"/>
        <v>1353</v>
      </c>
      <c r="I8" s="6">
        <f t="shared" si="1"/>
        <v>1353</v>
      </c>
      <c r="J8" s="9"/>
      <c r="K8" s="6">
        <f>B8*0.5</f>
        <v>676.5</v>
      </c>
      <c r="L8" s="6">
        <f>C8*0.5</f>
        <v>676.5</v>
      </c>
    </row>
    <row r="9" spans="1:12" x14ac:dyDescent="0.25">
      <c r="A9" s="15" t="s">
        <v>3</v>
      </c>
      <c r="B9" s="6">
        <v>2603</v>
      </c>
      <c r="C9" s="6">
        <v>2603</v>
      </c>
      <c r="D9" s="9"/>
      <c r="E9" s="6">
        <f t="shared" si="0"/>
        <v>2603</v>
      </c>
      <c r="F9" s="6">
        <f t="shared" si="0"/>
        <v>2603</v>
      </c>
      <c r="G9" s="9"/>
      <c r="H9" s="6">
        <f t="shared" si="1"/>
        <v>2603</v>
      </c>
      <c r="I9" s="6">
        <f t="shared" si="1"/>
        <v>2603</v>
      </c>
      <c r="J9" s="9"/>
      <c r="K9" s="6">
        <f>B9*0</f>
        <v>0</v>
      </c>
      <c r="L9" s="6">
        <f>C9*0</f>
        <v>0</v>
      </c>
    </row>
    <row r="10" spans="1:12" x14ac:dyDescent="0.25">
      <c r="A10" s="15" t="s">
        <v>2</v>
      </c>
      <c r="B10" s="6">
        <v>3564</v>
      </c>
      <c r="C10" s="6">
        <v>3564</v>
      </c>
      <c r="D10" s="9"/>
      <c r="E10" s="6">
        <f t="shared" si="0"/>
        <v>3564</v>
      </c>
      <c r="F10" s="6">
        <f t="shared" si="0"/>
        <v>3564</v>
      </c>
      <c r="G10" s="9"/>
      <c r="H10" s="6">
        <f t="shared" si="1"/>
        <v>3564</v>
      </c>
      <c r="I10" s="6">
        <f t="shared" si="1"/>
        <v>3564</v>
      </c>
      <c r="J10" s="9"/>
      <c r="K10" s="6">
        <f>B10</f>
        <v>3564</v>
      </c>
      <c r="L10" s="6">
        <f>C10</f>
        <v>3564</v>
      </c>
    </row>
    <row r="11" spans="1:12" ht="15.75" thickBot="1" x14ac:dyDescent="0.3">
      <c r="A11" s="15" t="s">
        <v>75</v>
      </c>
      <c r="B11" s="7">
        <v>52</v>
      </c>
      <c r="C11" s="7">
        <v>52</v>
      </c>
      <c r="D11" s="11"/>
      <c r="E11" s="8">
        <v>52</v>
      </c>
      <c r="F11" s="8">
        <f>C11</f>
        <v>52</v>
      </c>
      <c r="G11" s="9"/>
      <c r="H11" s="8">
        <f t="shared" si="1"/>
        <v>52</v>
      </c>
      <c r="I11" s="8">
        <f t="shared" si="1"/>
        <v>52</v>
      </c>
      <c r="J11" s="9"/>
      <c r="K11" s="8"/>
      <c r="L11" s="8"/>
    </row>
    <row r="12" spans="1:12" ht="15.75" thickTop="1" x14ac:dyDescent="0.25">
      <c r="A12" s="15" t="s">
        <v>4</v>
      </c>
      <c r="B12" s="17">
        <f>B6+B7+B8+B10+B9</f>
        <v>17716</v>
      </c>
      <c r="C12" s="17">
        <f>C6+C7+C8+C10+C9</f>
        <v>25322</v>
      </c>
      <c r="D12" s="11"/>
      <c r="E12" s="20">
        <f>E6+E7+E8+E9+E10</f>
        <v>16716</v>
      </c>
      <c r="F12" s="20">
        <f>F6+F7+F8+F9+F10</f>
        <v>24322</v>
      </c>
      <c r="G12" s="9"/>
      <c r="H12" s="20">
        <f>H6+H7+H8+H10+H9</f>
        <v>15216</v>
      </c>
      <c r="I12" s="20">
        <f>I6+I7+I8+I10+I9</f>
        <v>22822</v>
      </c>
      <c r="J12" s="9"/>
      <c r="K12" s="20">
        <f>K6+K7+K8+K10+K9</f>
        <v>6740.5</v>
      </c>
      <c r="L12" s="20">
        <f>L6+L7+L8+L10+L9</f>
        <v>6740.5</v>
      </c>
    </row>
    <row r="13" spans="1:12" x14ac:dyDescent="0.25">
      <c r="A13" s="15"/>
      <c r="B13" s="24"/>
      <c r="C13" s="24"/>
      <c r="D13" s="24"/>
      <c r="E13" s="11"/>
      <c r="F13" s="24"/>
      <c r="G13" s="24"/>
      <c r="H13" s="24"/>
      <c r="I13" s="11"/>
      <c r="J13" s="24"/>
      <c r="K13" s="24"/>
      <c r="L13" s="24"/>
    </row>
    <row r="14" spans="1:12" x14ac:dyDescent="0.25">
      <c r="A14" s="15"/>
      <c r="B14" s="24"/>
      <c r="C14" s="24"/>
      <c r="D14" s="24"/>
      <c r="E14" s="11"/>
      <c r="F14" s="24"/>
      <c r="G14" s="24"/>
      <c r="H14" s="24"/>
      <c r="I14" s="11"/>
      <c r="J14" s="24"/>
      <c r="K14" s="24"/>
      <c r="L14" s="24"/>
    </row>
    <row r="15" spans="1:12" x14ac:dyDescent="0.25">
      <c r="A15" s="14" t="s">
        <v>63</v>
      </c>
      <c r="B15" s="64" t="s">
        <v>31</v>
      </c>
      <c r="C15" s="62"/>
      <c r="D15" s="43"/>
      <c r="E15" s="62" t="s">
        <v>74</v>
      </c>
      <c r="F15" s="62"/>
      <c r="G15" s="43"/>
      <c r="H15" s="62" t="s">
        <v>72</v>
      </c>
      <c r="I15" s="62"/>
      <c r="J15" s="43"/>
      <c r="K15" s="62" t="s">
        <v>73</v>
      </c>
      <c r="L15" s="62"/>
    </row>
    <row r="16" spans="1:12" x14ac:dyDescent="0.25">
      <c r="A16" s="15"/>
      <c r="B16" s="16" t="s">
        <v>13</v>
      </c>
      <c r="C16" s="16" t="s">
        <v>15</v>
      </c>
      <c r="D16" s="12"/>
      <c r="E16" s="16" t="s">
        <v>13</v>
      </c>
      <c r="F16" s="16" t="s">
        <v>15</v>
      </c>
      <c r="G16" s="12"/>
      <c r="H16" s="16" t="s">
        <v>13</v>
      </c>
      <c r="I16" s="16" t="s">
        <v>15</v>
      </c>
      <c r="J16" s="12"/>
      <c r="K16" s="16" t="s">
        <v>13</v>
      </c>
      <c r="L16" s="16" t="s">
        <v>15</v>
      </c>
    </row>
    <row r="17" spans="1:12" x14ac:dyDescent="0.25">
      <c r="A17" s="15" t="s">
        <v>1</v>
      </c>
      <c r="B17" s="5">
        <v>3000</v>
      </c>
      <c r="C17" s="5">
        <f>B17</f>
        <v>3000</v>
      </c>
      <c r="D17" s="9"/>
      <c r="E17" s="6">
        <v>2500</v>
      </c>
      <c r="F17" s="5">
        <f>E17</f>
        <v>2500</v>
      </c>
      <c r="G17" s="9"/>
      <c r="H17" s="6">
        <v>1750</v>
      </c>
      <c r="I17" s="6">
        <f>H17</f>
        <v>1750</v>
      </c>
      <c r="J17" s="9"/>
      <c r="K17" s="6">
        <v>1250</v>
      </c>
      <c r="L17" s="5">
        <f>K17</f>
        <v>1250</v>
      </c>
    </row>
    <row r="18" spans="1:12" x14ac:dyDescent="0.25">
      <c r="A18" s="15" t="s">
        <v>58</v>
      </c>
      <c r="B18" s="6">
        <f>B7/2</f>
        <v>2098</v>
      </c>
      <c r="C18" s="6">
        <f>C7/2</f>
        <v>5901</v>
      </c>
      <c r="D18" s="9"/>
      <c r="E18" s="6">
        <f t="shared" ref="E18:F21" si="2">B18</f>
        <v>2098</v>
      </c>
      <c r="F18" s="6">
        <f t="shared" si="2"/>
        <v>5901</v>
      </c>
      <c r="G18" s="9"/>
      <c r="H18" s="6">
        <f t="shared" ref="H18:I21" si="3">B18</f>
        <v>2098</v>
      </c>
      <c r="I18" s="6">
        <f t="shared" si="3"/>
        <v>5901</v>
      </c>
      <c r="J18" s="9"/>
      <c r="K18" s="6">
        <f>B18*0</f>
        <v>0</v>
      </c>
      <c r="L18" s="6">
        <f>C18*0</f>
        <v>0</v>
      </c>
    </row>
    <row r="19" spans="1:12" x14ac:dyDescent="0.25">
      <c r="A19" s="15" t="s">
        <v>59</v>
      </c>
      <c r="B19" s="6">
        <f>B8/2</f>
        <v>676.5</v>
      </c>
      <c r="C19" s="6">
        <f>B19</f>
        <v>676.5</v>
      </c>
      <c r="D19" s="9"/>
      <c r="E19" s="6">
        <f t="shared" si="2"/>
        <v>676.5</v>
      </c>
      <c r="F19" s="6">
        <f t="shared" si="2"/>
        <v>676.5</v>
      </c>
      <c r="G19" s="9"/>
      <c r="H19" s="6">
        <f t="shared" si="3"/>
        <v>676.5</v>
      </c>
      <c r="I19" s="6">
        <f t="shared" si="3"/>
        <v>676.5</v>
      </c>
      <c r="J19" s="9"/>
      <c r="K19" s="6">
        <f>B19*0.5</f>
        <v>338.25</v>
      </c>
      <c r="L19" s="6">
        <f>C19*0.5</f>
        <v>338.25</v>
      </c>
    </row>
    <row r="20" spans="1:12" x14ac:dyDescent="0.25">
      <c r="A20" s="15" t="s">
        <v>3</v>
      </c>
      <c r="B20" s="6">
        <f>B9/2</f>
        <v>1301.5</v>
      </c>
      <c r="C20" s="6">
        <f>C9/2</f>
        <v>1301.5</v>
      </c>
      <c r="D20" s="9"/>
      <c r="E20" s="6">
        <f t="shared" si="2"/>
        <v>1301.5</v>
      </c>
      <c r="F20" s="6">
        <f t="shared" si="2"/>
        <v>1301.5</v>
      </c>
      <c r="G20" s="9"/>
      <c r="H20" s="6">
        <f t="shared" si="3"/>
        <v>1301.5</v>
      </c>
      <c r="I20" s="6">
        <f t="shared" si="3"/>
        <v>1301.5</v>
      </c>
      <c r="J20" s="9"/>
      <c r="K20" s="6">
        <f>B20*0</f>
        <v>0</v>
      </c>
      <c r="L20" s="6">
        <f>C20*0</f>
        <v>0</v>
      </c>
    </row>
    <row r="21" spans="1:12" x14ac:dyDescent="0.25">
      <c r="A21" s="15" t="s">
        <v>2</v>
      </c>
      <c r="B21" s="6">
        <v>1712</v>
      </c>
      <c r="C21" s="6">
        <f>C10/2</f>
        <v>1782</v>
      </c>
      <c r="D21" s="9"/>
      <c r="E21" s="6">
        <f t="shared" si="2"/>
        <v>1712</v>
      </c>
      <c r="F21" s="6">
        <f t="shared" si="2"/>
        <v>1782</v>
      </c>
      <c r="G21" s="9"/>
      <c r="H21" s="6">
        <f t="shared" si="3"/>
        <v>1712</v>
      </c>
      <c r="I21" s="6">
        <f t="shared" si="3"/>
        <v>1782</v>
      </c>
      <c r="J21" s="9"/>
      <c r="K21" s="6">
        <f>B21</f>
        <v>1712</v>
      </c>
      <c r="L21" s="6">
        <f>C21</f>
        <v>1782</v>
      </c>
    </row>
    <row r="22" spans="1:12" ht="15.75" thickBot="1" x14ac:dyDescent="0.3">
      <c r="A22" s="15" t="s">
        <v>75</v>
      </c>
      <c r="B22" s="1">
        <v>26</v>
      </c>
      <c r="C22" s="7">
        <v>26</v>
      </c>
      <c r="D22" s="27"/>
      <c r="E22" s="7">
        <v>26</v>
      </c>
      <c r="F22" s="7">
        <v>26</v>
      </c>
      <c r="G22" s="27"/>
      <c r="H22" s="7">
        <v>26</v>
      </c>
      <c r="I22" s="7">
        <v>26</v>
      </c>
      <c r="J22" s="27"/>
      <c r="K22" s="7"/>
      <c r="L22" s="7"/>
    </row>
    <row r="23" spans="1:12" ht="15.75" thickTop="1" x14ac:dyDescent="0.25">
      <c r="A23" s="15" t="s">
        <v>4</v>
      </c>
      <c r="B23" s="21">
        <f>SUM(B17:B22)</f>
        <v>8814</v>
      </c>
      <c r="C23" s="21">
        <f>SUM(C17:C22)</f>
        <v>12687</v>
      </c>
      <c r="D23" s="11"/>
      <c r="E23" s="21">
        <f>SUM(E17:E22)</f>
        <v>8314</v>
      </c>
      <c r="F23" s="21">
        <f>SUM(F17:F22)</f>
        <v>12187</v>
      </c>
      <c r="G23" s="9"/>
      <c r="H23" s="21">
        <f>SUM(H17:H22)</f>
        <v>7564</v>
      </c>
      <c r="I23" s="21">
        <f>SUM(I17:I22)</f>
        <v>11437</v>
      </c>
      <c r="J23" s="9"/>
      <c r="K23" s="21">
        <f>SUM(K17:K22)</f>
        <v>3300.25</v>
      </c>
      <c r="L23" s="21">
        <f>SUM(L17:L22)</f>
        <v>3370.25</v>
      </c>
    </row>
  </sheetData>
  <mergeCells count="8">
    <mergeCell ref="H4:I4"/>
    <mergeCell ref="K4:L4"/>
    <mergeCell ref="B15:C15"/>
    <mergeCell ref="E15:F15"/>
    <mergeCell ref="H15:I15"/>
    <mergeCell ref="K15:L15"/>
    <mergeCell ref="B4:C4"/>
    <mergeCell ref="E4:F4"/>
  </mergeCells>
  <pageMargins left="0.7" right="0.7" top="0.75" bottom="0.75" header="0.3" footer="0.3"/>
  <pageSetup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"/>
  <sheetViews>
    <sheetView workbookViewId="0">
      <selection activeCell="L9" sqref="L9"/>
    </sheetView>
  </sheetViews>
  <sheetFormatPr defaultRowHeight="15" x14ac:dyDescent="0.25"/>
  <cols>
    <col min="1" max="1" width="17.85546875" customWidth="1"/>
  </cols>
  <sheetData>
    <row r="1" spans="1:12" ht="18.75" x14ac:dyDescent="0.3">
      <c r="A1" s="60" t="s">
        <v>85</v>
      </c>
    </row>
    <row r="3" spans="1:12" x14ac:dyDescent="0.25">
      <c r="A3" s="15"/>
      <c r="B3" s="24"/>
      <c r="C3" s="24"/>
      <c r="D3" s="11"/>
      <c r="E3" s="24"/>
      <c r="F3" s="24"/>
      <c r="G3" s="11"/>
      <c r="H3" s="24"/>
      <c r="I3" s="24"/>
      <c r="J3" s="11"/>
      <c r="K3" s="24"/>
      <c r="L3" s="24"/>
    </row>
    <row r="4" spans="1:12" x14ac:dyDescent="0.25">
      <c r="A4" s="14" t="s">
        <v>64</v>
      </c>
      <c r="B4" s="64" t="s">
        <v>31</v>
      </c>
      <c r="C4" s="62"/>
      <c r="D4" s="43"/>
      <c r="E4" s="62" t="s">
        <v>74</v>
      </c>
      <c r="F4" s="62"/>
      <c r="G4" s="43"/>
      <c r="H4" s="62" t="s">
        <v>72</v>
      </c>
      <c r="I4" s="62"/>
      <c r="J4" s="43"/>
      <c r="K4" s="62" t="s">
        <v>73</v>
      </c>
      <c r="L4" s="62"/>
    </row>
    <row r="5" spans="1:12" x14ac:dyDescent="0.25">
      <c r="A5" s="15"/>
      <c r="B5" s="16" t="s">
        <v>13</v>
      </c>
      <c r="C5" s="16" t="s">
        <v>15</v>
      </c>
      <c r="D5" s="12"/>
      <c r="E5" s="16" t="s">
        <v>13</v>
      </c>
      <c r="F5" s="16" t="s">
        <v>15</v>
      </c>
      <c r="G5" s="12"/>
      <c r="H5" s="16" t="s">
        <v>13</v>
      </c>
      <c r="I5" s="16" t="s">
        <v>15</v>
      </c>
      <c r="J5" s="12"/>
      <c r="K5" s="16" t="s">
        <v>13</v>
      </c>
      <c r="L5" s="16" t="s">
        <v>15</v>
      </c>
    </row>
    <row r="6" spans="1:12" x14ac:dyDescent="0.25">
      <c r="A6" s="15" t="s">
        <v>1</v>
      </c>
      <c r="B6" s="5">
        <f>4800</f>
        <v>4800</v>
      </c>
      <c r="C6" s="5">
        <f>B6</f>
        <v>4800</v>
      </c>
      <c r="D6" s="9"/>
      <c r="E6" s="6">
        <f>4000</f>
        <v>4000</v>
      </c>
      <c r="F6" s="6">
        <f>E6</f>
        <v>4000</v>
      </c>
      <c r="G6" s="9"/>
      <c r="H6" s="6">
        <f>2800</f>
        <v>2800</v>
      </c>
      <c r="I6" s="6">
        <f>H6</f>
        <v>2800</v>
      </c>
      <c r="J6" s="9"/>
      <c r="K6" s="6">
        <v>2000</v>
      </c>
      <c r="L6" s="5">
        <f>K6</f>
        <v>2000</v>
      </c>
    </row>
    <row r="7" spans="1:12" x14ac:dyDescent="0.25">
      <c r="A7" s="15" t="s">
        <v>58</v>
      </c>
      <c r="B7" s="6">
        <v>4196</v>
      </c>
      <c r="C7" s="6">
        <v>11802</v>
      </c>
      <c r="D7" s="9"/>
      <c r="E7" s="6">
        <f t="shared" ref="E7:F11" si="0">B7</f>
        <v>4196</v>
      </c>
      <c r="F7" s="6">
        <f t="shared" si="0"/>
        <v>11802</v>
      </c>
      <c r="G7" s="9"/>
      <c r="H7" s="6">
        <f t="shared" ref="H7:I11" si="1">B7</f>
        <v>4196</v>
      </c>
      <c r="I7" s="6">
        <f t="shared" si="1"/>
        <v>11802</v>
      </c>
      <c r="J7" s="9"/>
      <c r="K7" s="6">
        <f>B7*0</f>
        <v>0</v>
      </c>
      <c r="L7" s="6">
        <f>C7*0</f>
        <v>0</v>
      </c>
    </row>
    <row r="8" spans="1:12" x14ac:dyDescent="0.25">
      <c r="A8" s="15" t="s">
        <v>59</v>
      </c>
      <c r="B8" s="6">
        <v>1353</v>
      </c>
      <c r="C8" s="6">
        <v>1353</v>
      </c>
      <c r="D8" s="9"/>
      <c r="E8" s="6">
        <f t="shared" si="0"/>
        <v>1353</v>
      </c>
      <c r="F8" s="6">
        <f t="shared" si="0"/>
        <v>1353</v>
      </c>
      <c r="G8" s="9"/>
      <c r="H8" s="6">
        <f t="shared" si="1"/>
        <v>1353</v>
      </c>
      <c r="I8" s="6">
        <f t="shared" si="1"/>
        <v>1353</v>
      </c>
      <c r="J8" s="9"/>
      <c r="K8" s="6">
        <f>B8*0.5</f>
        <v>676.5</v>
      </c>
      <c r="L8" s="6">
        <f>C8/2</f>
        <v>676.5</v>
      </c>
    </row>
    <row r="9" spans="1:12" x14ac:dyDescent="0.25">
      <c r="A9" s="15" t="s">
        <v>3</v>
      </c>
      <c r="B9" s="6">
        <v>2603</v>
      </c>
      <c r="C9" s="6">
        <v>2603</v>
      </c>
      <c r="D9" s="9"/>
      <c r="E9" s="6">
        <f t="shared" si="0"/>
        <v>2603</v>
      </c>
      <c r="F9" s="6">
        <f t="shared" si="0"/>
        <v>2603</v>
      </c>
      <c r="G9" s="9"/>
      <c r="H9" s="6">
        <f t="shared" si="1"/>
        <v>2603</v>
      </c>
      <c r="I9" s="6">
        <f t="shared" si="1"/>
        <v>2603</v>
      </c>
      <c r="J9" s="9"/>
      <c r="K9" s="6">
        <f>B9*0</f>
        <v>0</v>
      </c>
      <c r="L9" s="6">
        <f>C9*0</f>
        <v>0</v>
      </c>
    </row>
    <row r="10" spans="1:12" x14ac:dyDescent="0.25">
      <c r="A10" s="15" t="s">
        <v>2</v>
      </c>
      <c r="B10" s="6">
        <v>3564</v>
      </c>
      <c r="C10" s="6">
        <v>3564</v>
      </c>
      <c r="D10" s="9"/>
      <c r="E10" s="6">
        <f t="shared" si="0"/>
        <v>3564</v>
      </c>
      <c r="F10" s="6">
        <f t="shared" si="0"/>
        <v>3564</v>
      </c>
      <c r="G10" s="9"/>
      <c r="H10" s="6">
        <f t="shared" si="1"/>
        <v>3564</v>
      </c>
      <c r="I10" s="6">
        <f t="shared" si="1"/>
        <v>3564</v>
      </c>
      <c r="J10" s="9"/>
      <c r="K10" s="6">
        <f>B10</f>
        <v>3564</v>
      </c>
      <c r="L10" s="6">
        <f>C10</f>
        <v>3564</v>
      </c>
    </row>
    <row r="11" spans="1:12" ht="15.75" thickBot="1" x14ac:dyDescent="0.3">
      <c r="A11" s="15" t="s">
        <v>75</v>
      </c>
      <c r="B11" s="7">
        <v>52</v>
      </c>
      <c r="C11" s="7">
        <v>52</v>
      </c>
      <c r="D11" s="11"/>
      <c r="E11" s="8">
        <f t="shared" si="0"/>
        <v>52</v>
      </c>
      <c r="F11" s="8">
        <f t="shared" si="0"/>
        <v>52</v>
      </c>
      <c r="G11" s="9"/>
      <c r="H11" s="8">
        <f t="shared" si="1"/>
        <v>52</v>
      </c>
      <c r="I11" s="8">
        <f t="shared" si="1"/>
        <v>52</v>
      </c>
      <c r="J11" s="9"/>
      <c r="K11" s="8"/>
      <c r="L11" s="8"/>
    </row>
    <row r="12" spans="1:12" ht="15.75" thickTop="1" x14ac:dyDescent="0.25">
      <c r="A12" s="15" t="s">
        <v>4</v>
      </c>
      <c r="B12" s="17">
        <f>B6+B7+B8+B10+B9</f>
        <v>16516</v>
      </c>
      <c r="C12" s="17">
        <f>C6+C7+C8+C10+C9</f>
        <v>24122</v>
      </c>
      <c r="D12" s="11"/>
      <c r="E12" s="20">
        <f>E6+E7+E8+E9+E10</f>
        <v>15716</v>
      </c>
      <c r="F12" s="20">
        <f>F6+F7+F8+F9+F10</f>
        <v>23322</v>
      </c>
      <c r="G12" s="9"/>
      <c r="H12" s="20">
        <f>H6+H7+H8+H10+H9</f>
        <v>14516</v>
      </c>
      <c r="I12" s="20">
        <f>I6+I7+I8+I10+I9</f>
        <v>22122</v>
      </c>
      <c r="J12" s="9"/>
      <c r="K12" s="20">
        <f>K6+K7+K8+K10+K9</f>
        <v>6240.5</v>
      </c>
      <c r="L12" s="20">
        <f>L6+L7+L8+L10+L9</f>
        <v>6240.5</v>
      </c>
    </row>
    <row r="13" spans="1:12" x14ac:dyDescent="0.25">
      <c r="A13" s="15"/>
      <c r="B13" s="24"/>
      <c r="C13" s="24"/>
      <c r="D13" s="24"/>
      <c r="E13" s="11"/>
      <c r="F13" s="24"/>
      <c r="G13" s="24"/>
      <c r="H13" s="24"/>
      <c r="I13" s="11"/>
      <c r="J13" s="24"/>
      <c r="K13" s="24"/>
      <c r="L13" s="24"/>
    </row>
    <row r="14" spans="1:12" x14ac:dyDescent="0.25">
      <c r="A14" s="15"/>
      <c r="B14" s="24"/>
      <c r="C14" s="24"/>
      <c r="D14" s="24"/>
      <c r="E14" s="11"/>
      <c r="F14" s="24"/>
      <c r="G14" s="24"/>
      <c r="H14" s="24"/>
      <c r="I14" s="11"/>
      <c r="J14" s="24"/>
      <c r="K14" s="24"/>
      <c r="L14" s="24"/>
    </row>
    <row r="15" spans="1:12" x14ac:dyDescent="0.25">
      <c r="A15" s="14" t="s">
        <v>65</v>
      </c>
      <c r="B15" s="64" t="s">
        <v>31</v>
      </c>
      <c r="C15" s="62"/>
      <c r="D15" s="43"/>
      <c r="E15" s="62" t="s">
        <v>74</v>
      </c>
      <c r="F15" s="62"/>
      <c r="G15" s="43"/>
      <c r="H15" s="62" t="s">
        <v>72</v>
      </c>
      <c r="I15" s="62"/>
      <c r="J15" s="43"/>
      <c r="K15" s="62" t="s">
        <v>73</v>
      </c>
      <c r="L15" s="62"/>
    </row>
    <row r="16" spans="1:12" x14ac:dyDescent="0.25">
      <c r="A16" s="15"/>
      <c r="B16" s="16" t="s">
        <v>13</v>
      </c>
      <c r="C16" s="16" t="s">
        <v>15</v>
      </c>
      <c r="D16" s="12"/>
      <c r="E16" s="16" t="s">
        <v>13</v>
      </c>
      <c r="F16" s="16" t="s">
        <v>15</v>
      </c>
      <c r="G16" s="12"/>
      <c r="H16" s="16" t="s">
        <v>13</v>
      </c>
      <c r="I16" s="16" t="s">
        <v>15</v>
      </c>
      <c r="J16" s="12"/>
      <c r="K16" s="16" t="s">
        <v>13</v>
      </c>
      <c r="L16" s="16" t="s">
        <v>15</v>
      </c>
    </row>
    <row r="17" spans="1:12" x14ac:dyDescent="0.25">
      <c r="A17" s="15" t="s">
        <v>1</v>
      </c>
      <c r="B17" s="5">
        <v>2400</v>
      </c>
      <c r="C17" s="5">
        <f>B17</f>
        <v>2400</v>
      </c>
      <c r="D17" s="9"/>
      <c r="E17" s="6">
        <v>2000</v>
      </c>
      <c r="F17" s="5">
        <f>E17</f>
        <v>2000</v>
      </c>
      <c r="G17" s="9"/>
      <c r="H17" s="6">
        <v>1400</v>
      </c>
      <c r="I17" s="6">
        <f>H17</f>
        <v>1400</v>
      </c>
      <c r="J17" s="9"/>
      <c r="K17" s="6">
        <v>1000</v>
      </c>
      <c r="L17" s="5">
        <f>K17</f>
        <v>1000</v>
      </c>
    </row>
    <row r="18" spans="1:12" x14ac:dyDescent="0.25">
      <c r="A18" s="15" t="s">
        <v>58</v>
      </c>
      <c r="B18" s="6">
        <f>B7/2</f>
        <v>2098</v>
      </c>
      <c r="C18" s="6">
        <f>C7/2</f>
        <v>5901</v>
      </c>
      <c r="D18" s="9"/>
      <c r="E18" s="6">
        <f>B18</f>
        <v>2098</v>
      </c>
      <c r="F18" s="6">
        <f>C18</f>
        <v>5901</v>
      </c>
      <c r="G18" s="9"/>
      <c r="H18" s="6">
        <f>B18</f>
        <v>2098</v>
      </c>
      <c r="I18" s="6">
        <f>C18</f>
        <v>5901</v>
      </c>
      <c r="J18" s="9"/>
      <c r="K18" s="6">
        <f>B18*0</f>
        <v>0</v>
      </c>
      <c r="L18" s="6">
        <f>C18*0</f>
        <v>0</v>
      </c>
    </row>
    <row r="19" spans="1:12" x14ac:dyDescent="0.25">
      <c r="A19" s="15" t="s">
        <v>59</v>
      </c>
      <c r="B19" s="6">
        <f>B8/2</f>
        <v>676.5</v>
      </c>
      <c r="C19" s="6">
        <f>B19</f>
        <v>676.5</v>
      </c>
      <c r="D19" s="9"/>
      <c r="E19" s="6">
        <f>B19</f>
        <v>676.5</v>
      </c>
      <c r="F19" s="6">
        <f>C19</f>
        <v>676.5</v>
      </c>
      <c r="G19" s="9"/>
      <c r="H19" s="6">
        <f>B19</f>
        <v>676.5</v>
      </c>
      <c r="I19" s="6">
        <f>C19</f>
        <v>676.5</v>
      </c>
      <c r="J19" s="9"/>
      <c r="K19" s="6">
        <f>B19*0.5</f>
        <v>338.25</v>
      </c>
      <c r="L19" s="6">
        <f>C19*0.5</f>
        <v>338.25</v>
      </c>
    </row>
    <row r="20" spans="1:12" x14ac:dyDescent="0.25">
      <c r="A20" s="15" t="s">
        <v>3</v>
      </c>
      <c r="B20" s="6">
        <f>B9/2</f>
        <v>1301.5</v>
      </c>
      <c r="C20" s="6">
        <f>C9/2</f>
        <v>1301.5</v>
      </c>
      <c r="D20" s="9"/>
      <c r="E20" s="6">
        <f t="shared" ref="E20:F20" si="2">B20*0.75</f>
        <v>976.125</v>
      </c>
      <c r="F20" s="6">
        <f t="shared" si="2"/>
        <v>976.125</v>
      </c>
      <c r="G20" s="9"/>
      <c r="H20" s="6">
        <f t="shared" ref="H20:I20" si="3">B20*0.5</f>
        <v>650.75</v>
      </c>
      <c r="I20" s="6">
        <f t="shared" si="3"/>
        <v>650.75</v>
      </c>
      <c r="J20" s="9"/>
      <c r="K20" s="6">
        <f>B20*0</f>
        <v>0</v>
      </c>
      <c r="L20" s="6">
        <f>C20*0</f>
        <v>0</v>
      </c>
    </row>
    <row r="21" spans="1:12" x14ac:dyDescent="0.25">
      <c r="A21" s="15" t="s">
        <v>2</v>
      </c>
      <c r="B21" s="6">
        <v>1712</v>
      </c>
      <c r="C21" s="6">
        <f>C10/2</f>
        <v>1782</v>
      </c>
      <c r="D21" s="9"/>
      <c r="E21" s="6">
        <f>B21</f>
        <v>1712</v>
      </c>
      <c r="F21" s="6">
        <f>C21</f>
        <v>1782</v>
      </c>
      <c r="G21" s="9"/>
      <c r="H21" s="6">
        <f>B21</f>
        <v>1712</v>
      </c>
      <c r="I21" s="6">
        <f>C21</f>
        <v>1782</v>
      </c>
      <c r="J21" s="9"/>
      <c r="K21" s="6">
        <f>B21</f>
        <v>1712</v>
      </c>
      <c r="L21" s="6">
        <f>C21</f>
        <v>1782</v>
      </c>
    </row>
    <row r="22" spans="1:12" ht="15.75" thickBot="1" x14ac:dyDescent="0.3">
      <c r="A22" s="15" t="s">
        <v>75</v>
      </c>
      <c r="B22" s="1">
        <v>26</v>
      </c>
      <c r="C22" s="7">
        <v>26</v>
      </c>
      <c r="D22" s="27"/>
      <c r="E22" s="7">
        <v>26</v>
      </c>
      <c r="F22" s="7">
        <v>26</v>
      </c>
      <c r="G22" s="27"/>
      <c r="H22" s="7">
        <v>26</v>
      </c>
      <c r="I22" s="7">
        <v>26</v>
      </c>
      <c r="J22" s="27"/>
      <c r="K22" s="7"/>
      <c r="L22" s="7"/>
    </row>
    <row r="23" spans="1:12" ht="15.75" thickTop="1" x14ac:dyDescent="0.25">
      <c r="A23" s="15" t="s">
        <v>4</v>
      </c>
      <c r="B23" s="21">
        <f>SUM(B17:B22)</f>
        <v>8214</v>
      </c>
      <c r="C23" s="21">
        <f>SUM(C17:C22)</f>
        <v>12087</v>
      </c>
      <c r="D23" s="11"/>
      <c r="E23" s="21">
        <f>SUM(E17:E22)</f>
        <v>7488.625</v>
      </c>
      <c r="F23" s="21">
        <f>SUM(F17:F22)</f>
        <v>11361.625</v>
      </c>
      <c r="G23" s="9"/>
      <c r="H23" s="21">
        <f>SUM(H17:H22)</f>
        <v>6563.25</v>
      </c>
      <c r="I23" s="21">
        <f>SUM(I17:I22)</f>
        <v>10436.25</v>
      </c>
      <c r="J23" s="9"/>
      <c r="K23" s="21">
        <f>SUM(K17:K22)</f>
        <v>3050.25</v>
      </c>
      <c r="L23" s="21">
        <f>SUM(L17:L22)</f>
        <v>3120.25</v>
      </c>
    </row>
  </sheetData>
  <mergeCells count="8">
    <mergeCell ref="H4:I4"/>
    <mergeCell ref="K4:L4"/>
    <mergeCell ref="B15:C15"/>
    <mergeCell ref="E15:F15"/>
    <mergeCell ref="H15:I15"/>
    <mergeCell ref="K15:L15"/>
    <mergeCell ref="B4:C4"/>
    <mergeCell ref="E4:F4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workbookViewId="0">
      <selection activeCell="K32" sqref="K32"/>
    </sheetView>
  </sheetViews>
  <sheetFormatPr defaultRowHeight="15" x14ac:dyDescent="0.25"/>
  <cols>
    <col min="1" max="1" width="18.140625" bestFit="1" customWidth="1"/>
  </cols>
  <sheetData>
    <row r="1" spans="1:12" ht="21" x14ac:dyDescent="0.35">
      <c r="A1" s="59" t="s">
        <v>86</v>
      </c>
      <c r="B1" s="59"/>
    </row>
    <row r="3" spans="1:12" x14ac:dyDescent="0.25">
      <c r="A3" s="15"/>
      <c r="B3" s="24"/>
      <c r="C3" s="24"/>
      <c r="D3" s="11"/>
      <c r="E3" s="24"/>
      <c r="F3" s="24"/>
      <c r="G3" s="11"/>
      <c r="H3" s="24"/>
      <c r="I3" s="24"/>
      <c r="J3" s="11"/>
      <c r="K3" s="24"/>
      <c r="L3" s="24"/>
    </row>
    <row r="4" spans="1:12" x14ac:dyDescent="0.25">
      <c r="A4" s="14" t="s">
        <v>66</v>
      </c>
      <c r="B4" s="64" t="s">
        <v>31</v>
      </c>
      <c r="C4" s="62"/>
      <c r="D4" s="43"/>
      <c r="E4" s="62" t="s">
        <v>74</v>
      </c>
      <c r="F4" s="62"/>
      <c r="G4" s="43"/>
      <c r="H4" s="62" t="s">
        <v>72</v>
      </c>
      <c r="I4" s="62"/>
      <c r="J4" s="43"/>
      <c r="K4" s="62" t="s">
        <v>73</v>
      </c>
      <c r="L4" s="62"/>
    </row>
    <row r="5" spans="1:12" x14ac:dyDescent="0.25">
      <c r="A5" s="15"/>
      <c r="B5" s="16" t="s">
        <v>13</v>
      </c>
      <c r="C5" s="16" t="s">
        <v>15</v>
      </c>
      <c r="D5" s="12"/>
      <c r="E5" s="16" t="s">
        <v>13</v>
      </c>
      <c r="F5" s="16" t="s">
        <v>15</v>
      </c>
      <c r="G5" s="12"/>
      <c r="H5" s="16" t="s">
        <v>13</v>
      </c>
      <c r="I5" s="16" t="s">
        <v>15</v>
      </c>
      <c r="J5" s="12"/>
      <c r="K5" s="16" t="s">
        <v>13</v>
      </c>
      <c r="L5" s="16" t="s">
        <v>15</v>
      </c>
    </row>
    <row r="6" spans="1:12" x14ac:dyDescent="0.25">
      <c r="A6" s="15" t="s">
        <v>1</v>
      </c>
      <c r="B6" s="5">
        <f>7200</f>
        <v>7200</v>
      </c>
      <c r="C6" s="5">
        <f>B6</f>
        <v>7200</v>
      </c>
      <c r="D6" s="9"/>
      <c r="E6" s="6">
        <v>6000</v>
      </c>
      <c r="F6" s="6">
        <f>E6</f>
        <v>6000</v>
      </c>
      <c r="G6" s="9"/>
      <c r="H6" s="6">
        <v>4200</v>
      </c>
      <c r="I6" s="6">
        <f>H6</f>
        <v>4200</v>
      </c>
      <c r="J6" s="9"/>
      <c r="K6" s="6">
        <v>3000</v>
      </c>
      <c r="L6" s="5">
        <f>K6</f>
        <v>3000</v>
      </c>
    </row>
    <row r="7" spans="1:12" x14ac:dyDescent="0.25">
      <c r="A7" s="15" t="s">
        <v>58</v>
      </c>
      <c r="B7" s="6">
        <v>4196</v>
      </c>
      <c r="C7" s="6">
        <v>11802</v>
      </c>
      <c r="D7" s="9"/>
      <c r="E7" s="6">
        <f t="shared" ref="E7:F11" si="0">B7</f>
        <v>4196</v>
      </c>
      <c r="F7" s="6">
        <f t="shared" si="0"/>
        <v>11802</v>
      </c>
      <c r="G7" s="9"/>
      <c r="H7" s="6">
        <f t="shared" ref="H7:I11" si="1">B7</f>
        <v>4196</v>
      </c>
      <c r="I7" s="6">
        <f t="shared" si="1"/>
        <v>11802</v>
      </c>
      <c r="J7" s="9"/>
      <c r="K7" s="6">
        <f>B7*0</f>
        <v>0</v>
      </c>
      <c r="L7" s="6">
        <f>C7*0</f>
        <v>0</v>
      </c>
    </row>
    <row r="8" spans="1:12" x14ac:dyDescent="0.25">
      <c r="A8" s="15" t="s">
        <v>59</v>
      </c>
      <c r="B8" s="6">
        <v>1353</v>
      </c>
      <c r="C8" s="6">
        <v>1353</v>
      </c>
      <c r="D8" s="9"/>
      <c r="E8" s="6">
        <f t="shared" si="0"/>
        <v>1353</v>
      </c>
      <c r="F8" s="6">
        <f t="shared" si="0"/>
        <v>1353</v>
      </c>
      <c r="G8" s="9"/>
      <c r="H8" s="6">
        <f t="shared" si="1"/>
        <v>1353</v>
      </c>
      <c r="I8" s="6">
        <f t="shared" si="1"/>
        <v>1353</v>
      </c>
      <c r="J8" s="9"/>
      <c r="K8" s="6">
        <f>B8*0.5</f>
        <v>676.5</v>
      </c>
      <c r="L8" s="6">
        <f>C8*0.5</f>
        <v>676.5</v>
      </c>
    </row>
    <row r="9" spans="1:12" x14ac:dyDescent="0.25">
      <c r="A9" s="15" t="s">
        <v>3</v>
      </c>
      <c r="B9" s="6">
        <v>2603</v>
      </c>
      <c r="C9" s="6">
        <v>2603</v>
      </c>
      <c r="D9" s="9"/>
      <c r="E9" s="6">
        <f t="shared" si="0"/>
        <v>2603</v>
      </c>
      <c r="F9" s="6">
        <f t="shared" si="0"/>
        <v>2603</v>
      </c>
      <c r="G9" s="9"/>
      <c r="H9" s="6">
        <f t="shared" si="1"/>
        <v>2603</v>
      </c>
      <c r="I9" s="6">
        <f t="shared" si="1"/>
        <v>2603</v>
      </c>
      <c r="J9" s="9"/>
      <c r="K9" s="6">
        <f>B9*0</f>
        <v>0</v>
      </c>
      <c r="L9" s="6">
        <f>C9*0</f>
        <v>0</v>
      </c>
    </row>
    <row r="10" spans="1:12" x14ac:dyDescent="0.25">
      <c r="A10" s="15" t="s">
        <v>2</v>
      </c>
      <c r="B10" s="6">
        <v>3564</v>
      </c>
      <c r="C10" s="6">
        <v>3564</v>
      </c>
      <c r="D10" s="9"/>
      <c r="E10" s="6">
        <f t="shared" si="0"/>
        <v>3564</v>
      </c>
      <c r="F10" s="6">
        <f t="shared" si="0"/>
        <v>3564</v>
      </c>
      <c r="G10" s="9"/>
      <c r="H10" s="6">
        <f t="shared" si="1"/>
        <v>3564</v>
      </c>
      <c r="I10" s="6">
        <f t="shared" si="1"/>
        <v>3564</v>
      </c>
      <c r="J10" s="9"/>
      <c r="K10" s="6">
        <f>B10</f>
        <v>3564</v>
      </c>
      <c r="L10" s="6">
        <f>C10</f>
        <v>3564</v>
      </c>
    </row>
    <row r="11" spans="1:12" ht="15.75" thickBot="1" x14ac:dyDescent="0.3">
      <c r="A11" s="15" t="s">
        <v>75</v>
      </c>
      <c r="B11" s="7">
        <v>52</v>
      </c>
      <c r="C11" s="7">
        <v>52</v>
      </c>
      <c r="D11" s="11"/>
      <c r="E11" s="8">
        <f t="shared" si="0"/>
        <v>52</v>
      </c>
      <c r="F11" s="8">
        <f t="shared" si="0"/>
        <v>52</v>
      </c>
      <c r="G11" s="9"/>
      <c r="H11" s="8">
        <f t="shared" si="1"/>
        <v>52</v>
      </c>
      <c r="I11" s="8">
        <f t="shared" si="1"/>
        <v>52</v>
      </c>
      <c r="J11" s="9"/>
      <c r="K11" s="8"/>
      <c r="L11" s="8"/>
    </row>
    <row r="12" spans="1:12" ht="15.75" thickTop="1" x14ac:dyDescent="0.25">
      <c r="A12" s="15" t="s">
        <v>4</v>
      </c>
      <c r="B12" s="17">
        <f>B6+B7+B8+B10+B9</f>
        <v>18916</v>
      </c>
      <c r="C12" s="17">
        <f>C6+C7+C8+C10+C9</f>
        <v>26522</v>
      </c>
      <c r="D12" s="11"/>
      <c r="E12" s="20">
        <f>E6+E7+E8+E9+E10</f>
        <v>17716</v>
      </c>
      <c r="F12" s="20">
        <f>F6+F7+F8+F9+F10</f>
        <v>25322</v>
      </c>
      <c r="G12" s="9"/>
      <c r="H12" s="20">
        <f>H6+H7+H8+H10+H9</f>
        <v>15916</v>
      </c>
      <c r="I12" s="20">
        <f>I6+I7+I8+I10+I9</f>
        <v>23522</v>
      </c>
      <c r="J12" s="9"/>
      <c r="K12" s="20">
        <f>K6+K7+K8+K10+K9</f>
        <v>7240.5</v>
      </c>
      <c r="L12" s="20">
        <f>L6+L7+L8+L10+L9</f>
        <v>7240.5</v>
      </c>
    </row>
    <row r="13" spans="1:12" x14ac:dyDescent="0.25">
      <c r="A13" s="15"/>
      <c r="B13" s="24"/>
      <c r="C13" s="24"/>
      <c r="D13" s="24"/>
      <c r="E13" s="11"/>
      <c r="F13" s="24"/>
      <c r="G13" s="24"/>
      <c r="H13" s="24"/>
      <c r="I13" s="11"/>
      <c r="J13" s="24"/>
      <c r="K13" s="24"/>
      <c r="L13" s="24"/>
    </row>
    <row r="14" spans="1:12" x14ac:dyDescent="0.25">
      <c r="A14" s="15"/>
      <c r="B14" s="24"/>
      <c r="C14" s="24"/>
      <c r="D14" s="24"/>
      <c r="E14" s="11"/>
      <c r="F14" s="24"/>
      <c r="G14" s="24"/>
      <c r="H14" s="24"/>
      <c r="I14" s="11"/>
      <c r="J14" s="24"/>
      <c r="K14" s="24"/>
      <c r="L14" s="24"/>
    </row>
    <row r="15" spans="1:12" x14ac:dyDescent="0.25">
      <c r="A15" s="14" t="s">
        <v>67</v>
      </c>
      <c r="B15" s="64" t="s">
        <v>31</v>
      </c>
      <c r="C15" s="62"/>
      <c r="D15" s="43"/>
      <c r="E15" s="62" t="s">
        <v>74</v>
      </c>
      <c r="F15" s="62"/>
      <c r="G15" s="43"/>
      <c r="H15" s="62" t="s">
        <v>72</v>
      </c>
      <c r="I15" s="62"/>
      <c r="J15" s="43"/>
      <c r="K15" s="62" t="s">
        <v>73</v>
      </c>
      <c r="L15" s="62"/>
    </row>
    <row r="16" spans="1:12" x14ac:dyDescent="0.25">
      <c r="A16" s="15"/>
      <c r="B16" s="16" t="s">
        <v>13</v>
      </c>
      <c r="C16" s="16" t="s">
        <v>15</v>
      </c>
      <c r="D16" s="12"/>
      <c r="E16" s="16" t="s">
        <v>13</v>
      </c>
      <c r="F16" s="16" t="s">
        <v>15</v>
      </c>
      <c r="G16" s="12"/>
      <c r="H16" s="16" t="s">
        <v>13</v>
      </c>
      <c r="I16" s="16" t="s">
        <v>15</v>
      </c>
      <c r="J16" s="12"/>
      <c r="K16" s="16" t="s">
        <v>13</v>
      </c>
      <c r="L16" s="16" t="s">
        <v>15</v>
      </c>
    </row>
    <row r="17" spans="1:12" x14ac:dyDescent="0.25">
      <c r="A17" s="15" t="s">
        <v>1</v>
      </c>
      <c r="B17" s="5">
        <v>3600</v>
      </c>
      <c r="C17" s="5">
        <f>B17</f>
        <v>3600</v>
      </c>
      <c r="D17" s="9"/>
      <c r="E17" s="6">
        <v>3000</v>
      </c>
      <c r="F17" s="5">
        <f>E17</f>
        <v>3000</v>
      </c>
      <c r="G17" s="9"/>
      <c r="H17" s="6">
        <v>2100</v>
      </c>
      <c r="I17" s="6">
        <f>H17</f>
        <v>2100</v>
      </c>
      <c r="J17" s="9"/>
      <c r="K17" s="6">
        <v>1500</v>
      </c>
      <c r="L17" s="5">
        <f>K17</f>
        <v>1500</v>
      </c>
    </row>
    <row r="18" spans="1:12" x14ac:dyDescent="0.25">
      <c r="A18" s="15" t="s">
        <v>58</v>
      </c>
      <c r="B18" s="6">
        <f>B7/2</f>
        <v>2098</v>
      </c>
      <c r="C18" s="6">
        <f>C7/2</f>
        <v>5901</v>
      </c>
      <c r="D18" s="9"/>
      <c r="E18" s="6">
        <f>B18</f>
        <v>2098</v>
      </c>
      <c r="F18" s="6">
        <f>C18</f>
        <v>5901</v>
      </c>
      <c r="G18" s="9"/>
      <c r="H18" s="6">
        <f>B18</f>
        <v>2098</v>
      </c>
      <c r="I18" s="6">
        <f>C18</f>
        <v>5901</v>
      </c>
      <c r="J18" s="9"/>
      <c r="K18" s="6">
        <f>B18*0</f>
        <v>0</v>
      </c>
      <c r="L18" s="6">
        <f>C18*0</f>
        <v>0</v>
      </c>
    </row>
    <row r="19" spans="1:12" x14ac:dyDescent="0.25">
      <c r="A19" s="15" t="s">
        <v>59</v>
      </c>
      <c r="B19" s="6">
        <f>B8/2</f>
        <v>676.5</v>
      </c>
      <c r="C19" s="6">
        <f>B19</f>
        <v>676.5</v>
      </c>
      <c r="D19" s="9"/>
      <c r="E19" s="6">
        <f>B19</f>
        <v>676.5</v>
      </c>
      <c r="F19" s="6">
        <f>C19</f>
        <v>676.5</v>
      </c>
      <c r="G19" s="9"/>
      <c r="H19" s="6">
        <f>B19</f>
        <v>676.5</v>
      </c>
      <c r="I19" s="6">
        <f>C19</f>
        <v>676.5</v>
      </c>
      <c r="J19" s="9"/>
      <c r="K19" s="6">
        <f>B19*0.5</f>
        <v>338.25</v>
      </c>
      <c r="L19" s="6">
        <f>C19*0.5</f>
        <v>338.25</v>
      </c>
    </row>
    <row r="20" spans="1:12" x14ac:dyDescent="0.25">
      <c r="A20" s="15" t="s">
        <v>3</v>
      </c>
      <c r="B20" s="6">
        <f>B9/2</f>
        <v>1301.5</v>
      </c>
      <c r="C20" s="6">
        <f>C9/2</f>
        <v>1301.5</v>
      </c>
      <c r="D20" s="9"/>
      <c r="E20" s="6">
        <f t="shared" ref="E20:F20" si="2">B20*0.75</f>
        <v>976.125</v>
      </c>
      <c r="F20" s="6">
        <f t="shared" si="2"/>
        <v>976.125</v>
      </c>
      <c r="G20" s="9"/>
      <c r="H20" s="6">
        <f t="shared" ref="H20:I20" si="3">B20*0.5</f>
        <v>650.75</v>
      </c>
      <c r="I20" s="6">
        <f t="shared" si="3"/>
        <v>650.75</v>
      </c>
      <c r="J20" s="9"/>
      <c r="K20" s="6">
        <f>B20*0</f>
        <v>0</v>
      </c>
      <c r="L20" s="6">
        <f>C20*0</f>
        <v>0</v>
      </c>
    </row>
    <row r="21" spans="1:12" x14ac:dyDescent="0.25">
      <c r="A21" s="15" t="s">
        <v>2</v>
      </c>
      <c r="B21" s="6">
        <v>1712</v>
      </c>
      <c r="C21" s="6">
        <f>C10/2</f>
        <v>1782</v>
      </c>
      <c r="D21" s="9"/>
      <c r="E21" s="6">
        <f>B21</f>
        <v>1712</v>
      </c>
      <c r="F21" s="6">
        <f>C21</f>
        <v>1782</v>
      </c>
      <c r="G21" s="9"/>
      <c r="H21" s="6">
        <f>B21</f>
        <v>1712</v>
      </c>
      <c r="I21" s="6">
        <f>C21</f>
        <v>1782</v>
      </c>
      <c r="J21" s="9"/>
      <c r="K21" s="6">
        <f>B21</f>
        <v>1712</v>
      </c>
      <c r="L21" s="6">
        <f>C21</f>
        <v>1782</v>
      </c>
    </row>
    <row r="22" spans="1:12" ht="15.75" thickBot="1" x14ac:dyDescent="0.3">
      <c r="A22" s="15" t="s">
        <v>75</v>
      </c>
      <c r="B22" s="1">
        <v>26</v>
      </c>
      <c r="C22" s="7">
        <v>26</v>
      </c>
      <c r="D22" s="27"/>
      <c r="E22" s="7">
        <v>26</v>
      </c>
      <c r="F22" s="7">
        <v>26</v>
      </c>
      <c r="G22" s="27"/>
      <c r="H22" s="7">
        <v>26</v>
      </c>
      <c r="I22" s="7">
        <v>26</v>
      </c>
      <c r="J22" s="27"/>
      <c r="K22" s="7"/>
      <c r="L22" s="7"/>
    </row>
    <row r="23" spans="1:12" ht="15.75" thickTop="1" x14ac:dyDescent="0.25">
      <c r="A23" s="15" t="s">
        <v>4</v>
      </c>
      <c r="B23" s="21">
        <f>SUM(B17:B22)</f>
        <v>9414</v>
      </c>
      <c r="C23" s="21">
        <f>SUM(C17:C22)</f>
        <v>13287</v>
      </c>
      <c r="D23" s="11"/>
      <c r="E23" s="21">
        <f>SUM(E17:E22)</f>
        <v>8488.625</v>
      </c>
      <c r="F23" s="21">
        <f>SUM(F17:F22)</f>
        <v>12361.625</v>
      </c>
      <c r="G23" s="9"/>
      <c r="H23" s="21">
        <f>SUM(H17:H22)</f>
        <v>7263.25</v>
      </c>
      <c r="I23" s="21">
        <f>SUM(I17:I22)</f>
        <v>11136.25</v>
      </c>
      <c r="J23" s="9"/>
      <c r="K23" s="21">
        <f>SUM(K17:K22)</f>
        <v>3550.25</v>
      </c>
      <c r="L23" s="21">
        <f>SUM(L17:L22)</f>
        <v>3620.25</v>
      </c>
    </row>
  </sheetData>
  <mergeCells count="8">
    <mergeCell ref="H4:I4"/>
    <mergeCell ref="K4:L4"/>
    <mergeCell ref="B15:C15"/>
    <mergeCell ref="E15:F15"/>
    <mergeCell ref="H15:I15"/>
    <mergeCell ref="K15:L15"/>
    <mergeCell ref="B4:C4"/>
    <mergeCell ref="E4:F4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workbookViewId="0">
      <selection activeCell="C9" sqref="C9"/>
    </sheetView>
  </sheetViews>
  <sheetFormatPr defaultRowHeight="15" x14ac:dyDescent="0.25"/>
  <cols>
    <col min="1" max="1" width="19.140625" customWidth="1"/>
  </cols>
  <sheetData>
    <row r="1" spans="1:12" ht="21" x14ac:dyDescent="0.35">
      <c r="A1" s="59" t="s">
        <v>87</v>
      </c>
    </row>
    <row r="2" spans="1:12" x14ac:dyDescent="0.25">
      <c r="A2" s="15"/>
      <c r="B2" s="24"/>
      <c r="C2" s="24"/>
      <c r="D2" s="11"/>
      <c r="E2" s="24"/>
      <c r="F2" s="24"/>
      <c r="G2" s="11"/>
      <c r="H2" s="24"/>
      <c r="I2" s="24"/>
      <c r="J2" s="11"/>
      <c r="K2" s="24"/>
      <c r="L2" s="24"/>
    </row>
    <row r="3" spans="1:12" x14ac:dyDescent="0.25">
      <c r="A3" s="14" t="s">
        <v>68</v>
      </c>
      <c r="B3" s="64" t="s">
        <v>38</v>
      </c>
      <c r="C3" s="62"/>
      <c r="D3" s="43"/>
      <c r="E3" s="62" t="s">
        <v>41</v>
      </c>
      <c r="F3" s="62"/>
      <c r="G3" s="43"/>
      <c r="H3" s="62" t="s">
        <v>39</v>
      </c>
      <c r="I3" s="62"/>
      <c r="J3" s="43"/>
      <c r="K3" s="62" t="s">
        <v>40</v>
      </c>
      <c r="L3" s="62"/>
    </row>
    <row r="4" spans="1:12" x14ac:dyDescent="0.25">
      <c r="A4" s="15"/>
      <c r="B4" s="16" t="s">
        <v>13</v>
      </c>
      <c r="C4" s="16" t="s">
        <v>15</v>
      </c>
      <c r="D4" s="12"/>
      <c r="E4" s="16" t="s">
        <v>13</v>
      </c>
      <c r="F4" s="16" t="s">
        <v>15</v>
      </c>
      <c r="G4" s="12"/>
      <c r="H4" s="16" t="s">
        <v>13</v>
      </c>
      <c r="I4" s="16" t="s">
        <v>15</v>
      </c>
      <c r="J4" s="12"/>
      <c r="K4" s="16" t="s">
        <v>13</v>
      </c>
      <c r="L4" s="16" t="s">
        <v>15</v>
      </c>
    </row>
    <row r="5" spans="1:12" x14ac:dyDescent="0.25">
      <c r="A5" s="15" t="s">
        <v>1</v>
      </c>
      <c r="B5" s="5">
        <f>B16*2</f>
        <v>4390</v>
      </c>
      <c r="C5" s="5">
        <f>B5</f>
        <v>4390</v>
      </c>
      <c r="D5" s="9"/>
      <c r="E5" s="6">
        <f>E16*2</f>
        <v>3658</v>
      </c>
      <c r="F5" s="6">
        <f>E5</f>
        <v>3658</v>
      </c>
      <c r="G5" s="9"/>
      <c r="H5" s="6">
        <f>H16*2</f>
        <v>2196</v>
      </c>
      <c r="I5" s="6">
        <f>H5</f>
        <v>2196</v>
      </c>
      <c r="J5" s="9"/>
      <c r="K5" s="6">
        <v>1464</v>
      </c>
      <c r="L5" s="5">
        <f>K5</f>
        <v>1464</v>
      </c>
    </row>
    <row r="6" spans="1:12" x14ac:dyDescent="0.25">
      <c r="A6" s="15" t="s">
        <v>58</v>
      </c>
      <c r="B6" s="6">
        <v>4196</v>
      </c>
      <c r="C6" s="6">
        <v>11802</v>
      </c>
      <c r="D6" s="9"/>
      <c r="E6" s="6">
        <f t="shared" ref="E6:F10" si="0">B6</f>
        <v>4196</v>
      </c>
      <c r="F6" s="6">
        <f t="shared" si="0"/>
        <v>11802</v>
      </c>
      <c r="G6" s="9"/>
      <c r="H6" s="6">
        <f t="shared" ref="H6:I10" si="1">B6</f>
        <v>4196</v>
      </c>
      <c r="I6" s="6">
        <f t="shared" si="1"/>
        <v>11802</v>
      </c>
      <c r="J6" s="9"/>
      <c r="K6" s="6">
        <f>B6*0</f>
        <v>0</v>
      </c>
      <c r="L6" s="6">
        <f>C6*0</f>
        <v>0</v>
      </c>
    </row>
    <row r="7" spans="1:12" x14ac:dyDescent="0.25">
      <c r="A7" s="15" t="s">
        <v>59</v>
      </c>
      <c r="B7" s="6">
        <v>1353</v>
      </c>
      <c r="C7" s="6">
        <v>1353</v>
      </c>
      <c r="D7" s="9"/>
      <c r="E7" s="6">
        <f t="shared" si="0"/>
        <v>1353</v>
      </c>
      <c r="F7" s="6">
        <f t="shared" si="0"/>
        <v>1353</v>
      </c>
      <c r="G7" s="9"/>
      <c r="H7" s="6">
        <f t="shared" si="1"/>
        <v>1353</v>
      </c>
      <c r="I7" s="6">
        <f t="shared" si="1"/>
        <v>1353</v>
      </c>
      <c r="J7" s="9"/>
      <c r="K7" s="6">
        <f>B7*0.5</f>
        <v>676.5</v>
      </c>
      <c r="L7" s="6">
        <f>C7*0.5</f>
        <v>676.5</v>
      </c>
    </row>
    <row r="8" spans="1:12" x14ac:dyDescent="0.25">
      <c r="A8" s="15" t="s">
        <v>3</v>
      </c>
      <c r="B8" s="6">
        <v>2603</v>
      </c>
      <c r="C8" s="6">
        <v>2603</v>
      </c>
      <c r="D8" s="9"/>
      <c r="E8" s="6">
        <f t="shared" si="0"/>
        <v>2603</v>
      </c>
      <c r="F8" s="6">
        <f t="shared" si="0"/>
        <v>2603</v>
      </c>
      <c r="G8" s="9"/>
      <c r="H8" s="6">
        <f t="shared" si="1"/>
        <v>2603</v>
      </c>
      <c r="I8" s="6">
        <f t="shared" si="1"/>
        <v>2603</v>
      </c>
      <c r="J8" s="9"/>
      <c r="K8" s="6">
        <f>B8*0</f>
        <v>0</v>
      </c>
      <c r="L8" s="6">
        <f>C8*0</f>
        <v>0</v>
      </c>
    </row>
    <row r="9" spans="1:12" x14ac:dyDescent="0.25">
      <c r="A9" s="15" t="s">
        <v>2</v>
      </c>
      <c r="B9" s="6">
        <v>3564</v>
      </c>
      <c r="C9" s="6">
        <v>3564</v>
      </c>
      <c r="D9" s="9"/>
      <c r="E9" s="6">
        <f t="shared" si="0"/>
        <v>3564</v>
      </c>
      <c r="F9" s="6">
        <f t="shared" si="0"/>
        <v>3564</v>
      </c>
      <c r="G9" s="9"/>
      <c r="H9" s="6">
        <f t="shared" si="1"/>
        <v>3564</v>
      </c>
      <c r="I9" s="6">
        <f t="shared" si="1"/>
        <v>3564</v>
      </c>
      <c r="J9" s="9"/>
      <c r="K9" s="6">
        <f>B9</f>
        <v>3564</v>
      </c>
      <c r="L9" s="6">
        <f>C9</f>
        <v>3564</v>
      </c>
    </row>
    <row r="10" spans="1:12" ht="15.75" thickBot="1" x14ac:dyDescent="0.3">
      <c r="A10" s="15" t="s">
        <v>75</v>
      </c>
      <c r="B10" s="7">
        <v>52</v>
      </c>
      <c r="C10" s="7">
        <v>52</v>
      </c>
      <c r="D10" s="11"/>
      <c r="E10" s="8">
        <f t="shared" si="0"/>
        <v>52</v>
      </c>
      <c r="F10" s="8">
        <f t="shared" si="0"/>
        <v>52</v>
      </c>
      <c r="G10" s="9"/>
      <c r="H10" s="8">
        <f t="shared" si="1"/>
        <v>52</v>
      </c>
      <c r="I10" s="8">
        <f t="shared" si="1"/>
        <v>52</v>
      </c>
      <c r="J10" s="9"/>
      <c r="K10" s="8"/>
      <c r="L10" s="8"/>
    </row>
    <row r="11" spans="1:12" ht="15.75" thickTop="1" x14ac:dyDescent="0.25">
      <c r="A11" s="15" t="s">
        <v>4</v>
      </c>
      <c r="B11" s="17">
        <f>B5+B6+B7+B9+B8</f>
        <v>16106</v>
      </c>
      <c r="C11" s="17">
        <f>C5+C6+C7+C9+C8</f>
        <v>23712</v>
      </c>
      <c r="D11" s="11"/>
      <c r="E11" s="20">
        <f>E5+E6+E7+E8+E9</f>
        <v>15374</v>
      </c>
      <c r="F11" s="20">
        <f>F5+F6+F7+F8+F9</f>
        <v>22980</v>
      </c>
      <c r="G11" s="9"/>
      <c r="H11" s="20">
        <f>H5+H6+H7+H9+H8</f>
        <v>13912</v>
      </c>
      <c r="I11" s="20">
        <f>I5+I6+I7+I9+I8</f>
        <v>21518</v>
      </c>
      <c r="J11" s="9"/>
      <c r="K11" s="20">
        <f>K5+K6+K7+K9+K8</f>
        <v>5704.5</v>
      </c>
      <c r="L11" s="20">
        <f>L5+L6+L7+L9+L8</f>
        <v>5704.5</v>
      </c>
    </row>
    <row r="12" spans="1:12" x14ac:dyDescent="0.25">
      <c r="A12" s="15"/>
      <c r="B12" s="24"/>
      <c r="C12" s="24"/>
      <c r="D12" s="24"/>
      <c r="E12" s="11"/>
      <c r="F12" s="24"/>
      <c r="G12" s="24"/>
      <c r="H12" s="24"/>
      <c r="I12" s="11"/>
      <c r="J12" s="24"/>
      <c r="K12" s="24"/>
      <c r="L12" s="24"/>
    </row>
    <row r="13" spans="1:12" x14ac:dyDescent="0.25">
      <c r="A13" s="15"/>
      <c r="B13" s="24"/>
      <c r="C13" s="24"/>
      <c r="D13" s="24"/>
      <c r="E13" s="11"/>
      <c r="F13" s="24"/>
      <c r="G13" s="24"/>
      <c r="H13" s="24"/>
      <c r="I13" s="11"/>
      <c r="J13" s="24"/>
      <c r="K13" s="24"/>
      <c r="L13" s="24"/>
    </row>
    <row r="14" spans="1:12" x14ac:dyDescent="0.25">
      <c r="A14" s="14" t="s">
        <v>69</v>
      </c>
      <c r="B14" s="64" t="s">
        <v>38</v>
      </c>
      <c r="C14" s="62"/>
      <c r="D14" s="43"/>
      <c r="E14" s="62" t="s">
        <v>41</v>
      </c>
      <c r="F14" s="62"/>
      <c r="G14" s="43"/>
      <c r="H14" s="62" t="s">
        <v>39</v>
      </c>
      <c r="I14" s="62"/>
      <c r="J14" s="43"/>
      <c r="K14" s="62" t="s">
        <v>40</v>
      </c>
      <c r="L14" s="62"/>
    </row>
    <row r="15" spans="1:12" x14ac:dyDescent="0.25">
      <c r="A15" s="15"/>
      <c r="B15" s="16" t="s">
        <v>13</v>
      </c>
      <c r="C15" s="16" t="s">
        <v>15</v>
      </c>
      <c r="D15" s="12"/>
      <c r="E15" s="16" t="s">
        <v>13</v>
      </c>
      <c r="F15" s="16" t="s">
        <v>15</v>
      </c>
      <c r="G15" s="12"/>
      <c r="H15" s="16" t="s">
        <v>13</v>
      </c>
      <c r="I15" s="16" t="s">
        <v>15</v>
      </c>
      <c r="J15" s="12"/>
      <c r="K15" s="16" t="s">
        <v>13</v>
      </c>
      <c r="L15" s="16" t="s">
        <v>15</v>
      </c>
    </row>
    <row r="16" spans="1:12" x14ac:dyDescent="0.25">
      <c r="A16" s="15" t="s">
        <v>1</v>
      </c>
      <c r="B16" s="5">
        <v>2195</v>
      </c>
      <c r="C16" s="5">
        <f>B16</f>
        <v>2195</v>
      </c>
      <c r="D16" s="9"/>
      <c r="E16" s="6">
        <v>1829</v>
      </c>
      <c r="F16" s="5">
        <f>E16</f>
        <v>1829</v>
      </c>
      <c r="G16" s="9"/>
      <c r="H16" s="6">
        <v>1098</v>
      </c>
      <c r="I16" s="6">
        <f>H16</f>
        <v>1098</v>
      </c>
      <c r="J16" s="9"/>
      <c r="K16" s="6">
        <v>732</v>
      </c>
      <c r="L16" s="5">
        <f>K16</f>
        <v>732</v>
      </c>
    </row>
    <row r="17" spans="1:12" x14ac:dyDescent="0.25">
      <c r="A17" s="15" t="s">
        <v>58</v>
      </c>
      <c r="B17" s="6">
        <f>B6/2</f>
        <v>2098</v>
      </c>
      <c r="C17" s="6">
        <f>C6/2</f>
        <v>5901</v>
      </c>
      <c r="D17" s="9"/>
      <c r="E17" s="6">
        <f>B17</f>
        <v>2098</v>
      </c>
      <c r="F17" s="6">
        <f>C17</f>
        <v>5901</v>
      </c>
      <c r="G17" s="9"/>
      <c r="H17" s="6">
        <f t="shared" ref="H17:I20" si="2">B17</f>
        <v>2098</v>
      </c>
      <c r="I17" s="6">
        <f t="shared" si="2"/>
        <v>5901</v>
      </c>
      <c r="J17" s="9"/>
      <c r="K17" s="6">
        <f>B17*0</f>
        <v>0</v>
      </c>
      <c r="L17" s="6">
        <f>C17*0</f>
        <v>0</v>
      </c>
    </row>
    <row r="18" spans="1:12" x14ac:dyDescent="0.25">
      <c r="A18" s="15" t="s">
        <v>59</v>
      </c>
      <c r="B18" s="6">
        <f>B7/2</f>
        <v>676.5</v>
      </c>
      <c r="C18" s="6">
        <f>B18</f>
        <v>676.5</v>
      </c>
      <c r="D18" s="9"/>
      <c r="E18" s="6">
        <v>650</v>
      </c>
      <c r="F18" s="6">
        <f>C18</f>
        <v>676.5</v>
      </c>
      <c r="G18" s="9"/>
      <c r="H18" s="6">
        <f t="shared" si="2"/>
        <v>676.5</v>
      </c>
      <c r="I18" s="6">
        <f t="shared" si="2"/>
        <v>676.5</v>
      </c>
      <c r="J18" s="9"/>
      <c r="K18" s="6">
        <f>B18*0.5</f>
        <v>338.25</v>
      </c>
      <c r="L18" s="6">
        <f>C18*0.5</f>
        <v>338.25</v>
      </c>
    </row>
    <row r="19" spans="1:12" x14ac:dyDescent="0.25">
      <c r="A19" s="15" t="s">
        <v>3</v>
      </c>
      <c r="B19" s="6">
        <f>B8/2</f>
        <v>1301.5</v>
      </c>
      <c r="C19" s="6">
        <f>C8/2</f>
        <v>1301.5</v>
      </c>
      <c r="D19" s="9"/>
      <c r="E19" s="6">
        <f>B19</f>
        <v>1301.5</v>
      </c>
      <c r="F19" s="6">
        <f>C19</f>
        <v>1301.5</v>
      </c>
      <c r="G19" s="9"/>
      <c r="H19" s="6">
        <f t="shared" si="2"/>
        <v>1301.5</v>
      </c>
      <c r="I19" s="6">
        <f t="shared" si="2"/>
        <v>1301.5</v>
      </c>
      <c r="J19" s="9"/>
      <c r="K19" s="6">
        <f>B19*0</f>
        <v>0</v>
      </c>
      <c r="L19" s="6">
        <f>C19*0</f>
        <v>0</v>
      </c>
    </row>
    <row r="20" spans="1:12" x14ac:dyDescent="0.25">
      <c r="A20" s="15" t="s">
        <v>2</v>
      </c>
      <c r="B20" s="6">
        <v>1712</v>
      </c>
      <c r="C20" s="6">
        <f>C9/2</f>
        <v>1782</v>
      </c>
      <c r="D20" s="9"/>
      <c r="E20" s="6">
        <f>B20</f>
        <v>1712</v>
      </c>
      <c r="F20" s="6">
        <f>C20</f>
        <v>1782</v>
      </c>
      <c r="G20" s="9"/>
      <c r="H20" s="6">
        <f t="shared" si="2"/>
        <v>1712</v>
      </c>
      <c r="I20" s="6">
        <f t="shared" si="2"/>
        <v>1782</v>
      </c>
      <c r="J20" s="9"/>
      <c r="K20" s="6">
        <f>B20</f>
        <v>1712</v>
      </c>
      <c r="L20" s="6">
        <f>C20</f>
        <v>1782</v>
      </c>
    </row>
    <row r="21" spans="1:12" ht="15.75" thickBot="1" x14ac:dyDescent="0.3">
      <c r="A21" s="15" t="s">
        <v>75</v>
      </c>
      <c r="B21" s="1">
        <v>26</v>
      </c>
      <c r="C21" s="7">
        <v>26</v>
      </c>
      <c r="D21" s="27"/>
      <c r="E21" s="7">
        <v>26</v>
      </c>
      <c r="F21" s="7">
        <v>26</v>
      </c>
      <c r="G21" s="27"/>
      <c r="H21" s="7">
        <v>26</v>
      </c>
      <c r="I21" s="7">
        <v>26</v>
      </c>
      <c r="J21" s="27"/>
      <c r="K21" s="7"/>
      <c r="L21" s="7"/>
    </row>
    <row r="22" spans="1:12" ht="15.75" thickTop="1" x14ac:dyDescent="0.25">
      <c r="A22" s="15" t="s">
        <v>4</v>
      </c>
      <c r="B22" s="21">
        <f>SUM(B16:B21)</f>
        <v>8009</v>
      </c>
      <c r="C22" s="21">
        <f>SUM(C16:C21)</f>
        <v>11882</v>
      </c>
      <c r="D22" s="11"/>
      <c r="E22" s="21">
        <f>SUM(E16:E21)</f>
        <v>7616.5</v>
      </c>
      <c r="F22" s="21">
        <f>SUM(F16:F21)</f>
        <v>11516</v>
      </c>
      <c r="G22" s="9"/>
      <c r="H22" s="21">
        <f>SUM(H16:H21)</f>
        <v>6912</v>
      </c>
      <c r="I22" s="21">
        <f>SUM(I16:I21)</f>
        <v>10785</v>
      </c>
      <c r="J22" s="9"/>
      <c r="K22" s="21">
        <f>SUM(K16:K21)</f>
        <v>2782.25</v>
      </c>
      <c r="L22" s="21">
        <f>SUM(L16:L21)</f>
        <v>2852.25</v>
      </c>
    </row>
  </sheetData>
  <mergeCells count="8">
    <mergeCell ref="B3:C3"/>
    <mergeCell ref="E3:F3"/>
    <mergeCell ref="H3:I3"/>
    <mergeCell ref="K3:L3"/>
    <mergeCell ref="B14:C14"/>
    <mergeCell ref="E14:F14"/>
    <mergeCell ref="H14:I14"/>
    <mergeCell ref="K14:L1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2425-UG_Gr_PharmD</vt:lpstr>
      <vt:lpstr>SUMMER</vt:lpstr>
      <vt:lpstr>2425-eULM</vt:lpstr>
      <vt:lpstr>2425-AP-eULM</vt:lpstr>
      <vt:lpstr>PT- 2425</vt:lpstr>
      <vt:lpstr>Post BA - 2425</vt:lpstr>
      <vt:lpstr>2425 -FT-Nurs</vt:lpstr>
      <vt:lpstr>2425 - clinical Nursing</vt:lpstr>
      <vt:lpstr>APMN - 2425</vt:lpstr>
      <vt:lpstr>AP-DED 2425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Hardee</dc:creator>
  <cp:lastModifiedBy>Marla Herrington</cp:lastModifiedBy>
  <cp:lastPrinted>2024-06-18T19:18:48Z</cp:lastPrinted>
  <dcterms:created xsi:type="dcterms:W3CDTF">2011-08-18T16:30:57Z</dcterms:created>
  <dcterms:modified xsi:type="dcterms:W3CDTF">2025-03-17T15:25:37Z</dcterms:modified>
</cp:coreProperties>
</file>